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1. DU LIEU TAI CHINH\2. NGAN SACH\1. NGAN SACH HUYEN\6. NGAN SACH NAM 2025\CONG KHAI NGAN SACH 2025\CONG KHAI TRINH KY HOP\"/>
    </mc:Choice>
  </mc:AlternateContent>
  <bookViews>
    <workbookView xWindow="0" yWindow="0" windowWidth="28800" windowHeight="12330" activeTab="8"/>
  </bookViews>
  <sheets>
    <sheet name="TH" sheetId="1" r:id="rId1"/>
    <sheet name="69" sheetId="2" r:id="rId2"/>
    <sheet name="70" sheetId="3" r:id="rId3"/>
    <sheet name="71" sheetId="4" r:id="rId4"/>
    <sheet name="72" sheetId="5" r:id="rId5"/>
    <sheet name="73" sheetId="6" r:id="rId6"/>
    <sheet name="74" sheetId="7" r:id="rId7"/>
    <sheet name="75" sheetId="8" r:id="rId8"/>
    <sheet name="76" sheetId="9" r:id="rId9"/>
    <sheet name="77" sheetId="10" r:id="rId10"/>
    <sheet name="78" sheetId="11" r:id="rId11"/>
    <sheet name="79" sheetId="12" r:id="rId12"/>
    <sheet name="80" sheetId="13" state="hidden" r:id="rId13"/>
  </sheets>
  <definedNames>
    <definedName name="_xlnm._FilterDatabase" localSheetId="6" hidden="1">'74'!$A$3:$K$71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7" l="1"/>
  <c r="C10" i="7"/>
  <c r="C71" i="7"/>
  <c r="H70" i="7"/>
  <c r="H71" i="7"/>
  <c r="I11" i="2" l="1"/>
  <c r="I12" i="2" s="1"/>
  <c r="H32" i="3"/>
  <c r="D29" i="2" l="1"/>
  <c r="D23" i="2"/>
  <c r="D22" i="2"/>
  <c r="D24" i="2"/>
  <c r="F10" i="2" l="1"/>
  <c r="F11" i="2"/>
  <c r="F12" i="2"/>
  <c r="F13" i="2"/>
  <c r="F14" i="2"/>
  <c r="F15" i="2"/>
  <c r="F16" i="2"/>
  <c r="F20" i="2"/>
  <c r="F21" i="2"/>
  <c r="F22" i="2"/>
  <c r="F23" i="2"/>
  <c r="F24" i="2"/>
  <c r="F26" i="2"/>
  <c r="F27" i="2"/>
  <c r="F28" i="2"/>
  <c r="F9" i="2"/>
  <c r="F23" i="5" l="1"/>
  <c r="D26" i="2" l="1"/>
  <c r="E28" i="2"/>
  <c r="E10" i="2" l="1"/>
  <c r="E13" i="2"/>
  <c r="I54" i="7"/>
  <c r="J54" i="7"/>
  <c r="H55" i="7"/>
  <c r="H54" i="7" s="1"/>
  <c r="E9" i="2" l="1"/>
  <c r="D12" i="10" l="1"/>
  <c r="D13" i="10"/>
  <c r="D14" i="10"/>
  <c r="D15" i="10"/>
  <c r="D16" i="10"/>
  <c r="D17" i="10"/>
  <c r="D18" i="10"/>
  <c r="D19" i="10"/>
  <c r="D20" i="10"/>
  <c r="D21" i="10"/>
  <c r="D11" i="10"/>
  <c r="M10" i="10"/>
  <c r="N10" i="10"/>
  <c r="G11" i="10"/>
  <c r="C29" i="9" l="1"/>
  <c r="C12" i="9" s="1"/>
  <c r="C21" i="9"/>
  <c r="C13" i="9"/>
  <c r="D12" i="9"/>
  <c r="Q29" i="9"/>
  <c r="R29" i="9"/>
  <c r="S29" i="9"/>
  <c r="P30" i="9"/>
  <c r="P27" i="9"/>
  <c r="P24" i="9"/>
  <c r="S19" i="9"/>
  <c r="S16" i="9"/>
  <c r="P15" i="9"/>
  <c r="S14" i="9"/>
  <c r="P14" i="9"/>
  <c r="P13" i="9"/>
  <c r="C14" i="8"/>
  <c r="C15" i="8"/>
  <c r="C13" i="8"/>
  <c r="C12" i="8"/>
  <c r="P12" i="8"/>
  <c r="R11" i="8"/>
  <c r="R10" i="8" s="1"/>
  <c r="S11" i="8"/>
  <c r="S10" i="8" s="1"/>
  <c r="T11" i="8"/>
  <c r="Q11" i="8"/>
  <c r="Q10" i="8" s="1"/>
  <c r="D13" i="5"/>
  <c r="C56" i="7"/>
  <c r="C58" i="7"/>
  <c r="C59" i="7"/>
  <c r="C60" i="7"/>
  <c r="C61" i="7"/>
  <c r="C62" i="7"/>
  <c r="C63" i="7"/>
  <c r="C55" i="7"/>
  <c r="C53" i="7"/>
  <c r="D54" i="7"/>
  <c r="E57" i="7"/>
  <c r="E54" i="7" s="1"/>
  <c r="C57" i="7" l="1"/>
  <c r="C11" i="8"/>
  <c r="C26" i="6" l="1"/>
  <c r="D34" i="5" l="1"/>
  <c r="E34" i="5"/>
  <c r="C46" i="5"/>
  <c r="C47" i="5"/>
  <c r="C48" i="5"/>
  <c r="C37" i="5"/>
  <c r="C38" i="5"/>
  <c r="C39" i="5"/>
  <c r="C40" i="5"/>
  <c r="C41" i="5"/>
  <c r="C42" i="5"/>
  <c r="C43" i="5"/>
  <c r="C44" i="5"/>
  <c r="C45" i="5"/>
  <c r="F10" i="4"/>
  <c r="D10" i="4" l="1"/>
  <c r="C10" i="4"/>
  <c r="E29" i="3"/>
  <c r="E10" i="3"/>
  <c r="E12" i="3"/>
  <c r="C31" i="3"/>
  <c r="C29" i="3"/>
  <c r="C21" i="3"/>
  <c r="C19" i="3"/>
  <c r="C12" i="3"/>
  <c r="C10" i="3" s="1"/>
  <c r="C9" i="2" l="1"/>
  <c r="C26" i="2"/>
  <c r="C20" i="2" s="1"/>
  <c r="C21" i="2"/>
  <c r="C13" i="2"/>
  <c r="C10" i="2"/>
  <c r="E11" i="10" l="1"/>
  <c r="H25" i="3" l="1"/>
  <c r="I25" i="3" s="1"/>
  <c r="H29" i="3"/>
  <c r="D12" i="3" l="1"/>
  <c r="D10" i="3" s="1"/>
  <c r="D29" i="3"/>
  <c r="H11" i="3" l="1"/>
  <c r="K11" i="3"/>
  <c r="K12" i="3" s="1"/>
  <c r="H13" i="3"/>
  <c r="N30" i="3"/>
  <c r="N31" i="3" s="1"/>
  <c r="K19" i="3"/>
  <c r="D13" i="2" l="1"/>
  <c r="C55" i="9" l="1"/>
  <c r="C11" i="9" s="1"/>
  <c r="W11" i="9" s="1"/>
  <c r="C54" i="9"/>
  <c r="C53" i="9"/>
  <c r="C52" i="9"/>
  <c r="C51" i="9"/>
  <c r="C50" i="9"/>
  <c r="C49" i="9"/>
  <c r="C48" i="9"/>
  <c r="C47" i="9"/>
  <c r="C46" i="9"/>
  <c r="C45" i="9"/>
  <c r="C44" i="9"/>
  <c r="C43" i="9"/>
  <c r="C42" i="9"/>
  <c r="C41" i="9"/>
  <c r="C40" i="9"/>
  <c r="C39" i="9"/>
  <c r="C38" i="9"/>
  <c r="C37" i="9"/>
  <c r="C36" i="9"/>
  <c r="C35" i="9"/>
  <c r="C34" i="9"/>
  <c r="C33" i="9"/>
  <c r="C32" i="9"/>
  <c r="C31" i="9"/>
  <c r="C30" i="9"/>
  <c r="C14" i="9"/>
  <c r="C15" i="9"/>
  <c r="C16" i="9"/>
  <c r="C17" i="9"/>
  <c r="C18" i="9"/>
  <c r="C19" i="9"/>
  <c r="C20" i="9"/>
  <c r="C22" i="9"/>
  <c r="C23" i="9"/>
  <c r="C24" i="9"/>
  <c r="C25" i="9"/>
  <c r="C26" i="9"/>
  <c r="C27" i="9"/>
  <c r="C28" i="9"/>
  <c r="S12" i="9"/>
  <c r="S11" i="9" s="1"/>
  <c r="R12" i="9"/>
  <c r="R11" i="9" s="1"/>
  <c r="Q12" i="9"/>
  <c r="Q11" i="9" s="1"/>
  <c r="O12" i="9"/>
  <c r="O11" i="9" s="1"/>
  <c r="N12" i="9"/>
  <c r="N11" i="9" s="1"/>
  <c r="P29" i="9"/>
  <c r="P12" i="9" s="1"/>
  <c r="P11" i="9" s="1"/>
  <c r="M29" i="9"/>
  <c r="M12" i="9" s="1"/>
  <c r="M11" i="9" s="1"/>
  <c r="L29" i="9"/>
  <c r="L12" i="9" s="1"/>
  <c r="L11" i="9" s="1"/>
  <c r="K29" i="9"/>
  <c r="K12" i="9" s="1"/>
  <c r="K11" i="9" s="1"/>
  <c r="J29" i="9"/>
  <c r="J12" i="9" s="1"/>
  <c r="J11" i="9" s="1"/>
  <c r="I29" i="9"/>
  <c r="I12" i="9" s="1"/>
  <c r="I11" i="9" s="1"/>
  <c r="H29" i="9"/>
  <c r="H12" i="9" s="1"/>
  <c r="H11" i="9" s="1"/>
  <c r="G29" i="9"/>
  <c r="G12" i="9" s="1"/>
  <c r="G11" i="9" s="1"/>
  <c r="F29" i="9"/>
  <c r="F12" i="9" s="1"/>
  <c r="F11" i="9" s="1"/>
  <c r="E29" i="9"/>
  <c r="E12" i="9" s="1"/>
  <c r="E11" i="9" s="1"/>
  <c r="D29" i="9"/>
  <c r="D11" i="9" s="1"/>
  <c r="C16" i="8"/>
  <c r="G11" i="8"/>
  <c r="G10" i="8" s="1"/>
  <c r="F11" i="8"/>
  <c r="F10" i="8" s="1"/>
  <c r="U11" i="8"/>
  <c r="U10" i="8" s="1"/>
  <c r="T10" i="8"/>
  <c r="P11" i="8"/>
  <c r="P10" i="8" s="1"/>
  <c r="O11" i="8"/>
  <c r="O10" i="8" s="1"/>
  <c r="N11" i="8"/>
  <c r="N10" i="8" s="1"/>
  <c r="M11" i="8"/>
  <c r="M10" i="8" s="1"/>
  <c r="L11" i="8"/>
  <c r="L10" i="8" s="1"/>
  <c r="K11" i="8"/>
  <c r="K10" i="8" s="1"/>
  <c r="J11" i="8"/>
  <c r="J10" i="8" s="1"/>
  <c r="I11" i="8"/>
  <c r="I10" i="8" s="1"/>
  <c r="H11" i="8"/>
  <c r="H10" i="8" s="1"/>
  <c r="E11" i="8"/>
  <c r="E10" i="8" s="1"/>
  <c r="D11" i="8"/>
  <c r="D10" i="8" s="1"/>
  <c r="C64" i="7"/>
  <c r="C54" i="7" s="1"/>
  <c r="C52" i="7"/>
  <c r="C70" i="7"/>
  <c r="C68" i="7"/>
  <c r="C67" i="7"/>
  <c r="H69" i="7"/>
  <c r="H51" i="7"/>
  <c r="C51" i="7" s="1"/>
  <c r="H50" i="7"/>
  <c r="C50" i="7" s="1"/>
  <c r="H49" i="7"/>
  <c r="C49" i="7" s="1"/>
  <c r="H48" i="7"/>
  <c r="C48" i="7" s="1"/>
  <c r="H47" i="7"/>
  <c r="C47" i="7" s="1"/>
  <c r="H46" i="7"/>
  <c r="C46" i="7" s="1"/>
  <c r="H45" i="7"/>
  <c r="C45" i="7" s="1"/>
  <c r="H44" i="7"/>
  <c r="C44" i="7" s="1"/>
  <c r="H43" i="7"/>
  <c r="C43" i="7" s="1"/>
  <c r="H42" i="7"/>
  <c r="C42" i="7" s="1"/>
  <c r="H41" i="7"/>
  <c r="C41" i="7" s="1"/>
  <c r="H40" i="7"/>
  <c r="C40" i="7" s="1"/>
  <c r="H39" i="7"/>
  <c r="C39" i="7" s="1"/>
  <c r="H38" i="7"/>
  <c r="C38" i="7" s="1"/>
  <c r="H37" i="7"/>
  <c r="C37" i="7" s="1"/>
  <c r="H36" i="7"/>
  <c r="C36" i="7" s="1"/>
  <c r="H35" i="7"/>
  <c r="C35" i="7" s="1"/>
  <c r="H34" i="7"/>
  <c r="C34" i="7" s="1"/>
  <c r="H33" i="7"/>
  <c r="C33" i="7" s="1"/>
  <c r="H32" i="7"/>
  <c r="C32" i="7" s="1"/>
  <c r="H31" i="7"/>
  <c r="C31" i="7" s="1"/>
  <c r="H30" i="7"/>
  <c r="C30" i="7" s="1"/>
  <c r="H29" i="7"/>
  <c r="C29" i="7" s="1"/>
  <c r="J28" i="7"/>
  <c r="J11" i="7" s="1"/>
  <c r="I28" i="7"/>
  <c r="H27" i="7"/>
  <c r="C27" i="7" s="1"/>
  <c r="H26" i="7"/>
  <c r="C26" i="7" s="1"/>
  <c r="H25" i="7"/>
  <c r="C25" i="7" s="1"/>
  <c r="H24" i="7"/>
  <c r="C24" i="7" s="1"/>
  <c r="H23" i="7"/>
  <c r="C23" i="7" s="1"/>
  <c r="H22" i="7"/>
  <c r="C22" i="7" s="1"/>
  <c r="H21" i="7"/>
  <c r="C21" i="7" s="1"/>
  <c r="H20" i="7"/>
  <c r="C20" i="7" s="1"/>
  <c r="H19" i="7"/>
  <c r="C19" i="7" s="1"/>
  <c r="H18" i="7"/>
  <c r="C18" i="7" s="1"/>
  <c r="H17" i="7"/>
  <c r="C17" i="7" s="1"/>
  <c r="H16" i="7"/>
  <c r="C16" i="7" s="1"/>
  <c r="H15" i="7"/>
  <c r="C15" i="7" s="1"/>
  <c r="H14" i="7"/>
  <c r="C14" i="7" s="1"/>
  <c r="H13" i="7"/>
  <c r="C13" i="7" s="1"/>
  <c r="H12" i="7"/>
  <c r="G11" i="7"/>
  <c r="G10" i="7" s="1"/>
  <c r="G9" i="7" s="1"/>
  <c r="J10" i="7"/>
  <c r="J9" i="7" s="1"/>
  <c r="K11" i="7"/>
  <c r="K10" i="7" s="1"/>
  <c r="K9" i="7" s="1"/>
  <c r="F54" i="7"/>
  <c r="F28" i="7"/>
  <c r="F11" i="7" s="1"/>
  <c r="F10" i="7" s="1"/>
  <c r="C69" i="7"/>
  <c r="E28" i="7"/>
  <c r="E11" i="7" s="1"/>
  <c r="E10" i="7" s="1"/>
  <c r="D28" i="7"/>
  <c r="D11" i="7" s="1"/>
  <c r="D10" i="7" s="1"/>
  <c r="D9" i="7" s="1"/>
  <c r="C35" i="5"/>
  <c r="D30" i="5"/>
  <c r="E30" i="5"/>
  <c r="C33" i="5"/>
  <c r="C32" i="5"/>
  <c r="C12" i="7" l="1"/>
  <c r="I11" i="7"/>
  <c r="I10" i="7" s="1"/>
  <c r="I9" i="7" s="1"/>
  <c r="F9" i="7"/>
  <c r="H28" i="7"/>
  <c r="H11" i="7" s="1"/>
  <c r="H10" i="7" s="1"/>
  <c r="H9" i="7" s="1"/>
  <c r="C30" i="5"/>
  <c r="E9" i="7"/>
  <c r="C10" i="8" l="1"/>
  <c r="E16" i="12"/>
  <c r="C16" i="12" s="1"/>
  <c r="G14" i="12"/>
  <c r="D14" i="12" s="1"/>
  <c r="G15" i="12"/>
  <c r="D15" i="12" s="1"/>
  <c r="G16" i="12"/>
  <c r="F16" i="12" s="1"/>
  <c r="G17" i="12"/>
  <c r="D17" i="12" s="1"/>
  <c r="D12" i="12" s="1"/>
  <c r="G13" i="12"/>
  <c r="D13" i="12" s="1"/>
  <c r="E15" i="12"/>
  <c r="J17" i="12"/>
  <c r="E17" i="12" s="1"/>
  <c r="H12" i="12"/>
  <c r="I12" i="12"/>
  <c r="K12" i="12"/>
  <c r="L12" i="12"/>
  <c r="F15" i="12" l="1"/>
  <c r="F17" i="12"/>
  <c r="C17" i="12"/>
  <c r="C15" i="12"/>
  <c r="G12" i="12"/>
  <c r="E14" i="12"/>
  <c r="C14" i="12" s="1"/>
  <c r="F14" i="12"/>
  <c r="H11" i="12" l="1"/>
  <c r="I11" i="12"/>
  <c r="L11" i="12"/>
  <c r="D18" i="12"/>
  <c r="D11" i="12" s="1"/>
  <c r="G18" i="12"/>
  <c r="G11" i="12" s="1"/>
  <c r="H18" i="12"/>
  <c r="I18" i="12"/>
  <c r="K18" i="12"/>
  <c r="K11" i="12" s="1"/>
  <c r="L18" i="12"/>
  <c r="J29" i="12"/>
  <c r="F29" i="12" s="1"/>
  <c r="J28" i="12"/>
  <c r="E28" i="12" s="1"/>
  <c r="J27" i="12"/>
  <c r="E27" i="12" s="1"/>
  <c r="J26" i="12"/>
  <c r="J25" i="12"/>
  <c r="F25" i="12" s="1"/>
  <c r="J24" i="12"/>
  <c r="F24" i="12" s="1"/>
  <c r="J23" i="12"/>
  <c r="E23" i="12" s="1"/>
  <c r="J22" i="12"/>
  <c r="F22" i="12" s="1"/>
  <c r="J21" i="12"/>
  <c r="F21" i="12" s="1"/>
  <c r="J20" i="12"/>
  <c r="F20" i="12" s="1"/>
  <c r="J19" i="12"/>
  <c r="F19" i="12" s="1"/>
  <c r="J13" i="12"/>
  <c r="D8" i="11"/>
  <c r="E8" i="11"/>
  <c r="F8" i="11"/>
  <c r="C19" i="11"/>
  <c r="C18" i="11"/>
  <c r="C17" i="11"/>
  <c r="C16" i="11"/>
  <c r="C15" i="11"/>
  <c r="C14" i="11"/>
  <c r="C13" i="11"/>
  <c r="C12" i="11"/>
  <c r="C11" i="11"/>
  <c r="C10" i="11"/>
  <c r="C9" i="11"/>
  <c r="G12" i="10"/>
  <c r="E12" i="10" s="1"/>
  <c r="G13" i="10"/>
  <c r="E13" i="10" s="1"/>
  <c r="G14" i="10"/>
  <c r="E14" i="10" s="1"/>
  <c r="G15" i="10"/>
  <c r="E15" i="10" s="1"/>
  <c r="G16" i="10"/>
  <c r="E16" i="10" s="1"/>
  <c r="G17" i="10"/>
  <c r="E17" i="10" s="1"/>
  <c r="G18" i="10"/>
  <c r="E18" i="10" s="1"/>
  <c r="G19" i="10"/>
  <c r="E19" i="10" s="1"/>
  <c r="G20" i="10"/>
  <c r="E20" i="10" s="1"/>
  <c r="G21" i="10"/>
  <c r="E21" i="10" s="1"/>
  <c r="F10" i="10"/>
  <c r="H10" i="10"/>
  <c r="I10" i="10"/>
  <c r="J10" i="10"/>
  <c r="K10" i="10"/>
  <c r="L10" i="10"/>
  <c r="C10" i="10"/>
  <c r="D10" i="10" l="1"/>
  <c r="J18" i="12"/>
  <c r="F23" i="12"/>
  <c r="C8" i="11"/>
  <c r="E13" i="12"/>
  <c r="E12" i="12" s="1"/>
  <c r="J12" i="12"/>
  <c r="J11" i="12" s="1"/>
  <c r="E25" i="12"/>
  <c r="C25" i="12" s="1"/>
  <c r="E26" i="12"/>
  <c r="C26" i="12" s="1"/>
  <c r="E24" i="12"/>
  <c r="C24" i="12" s="1"/>
  <c r="C23" i="12"/>
  <c r="E19" i="12"/>
  <c r="C19" i="12" s="1"/>
  <c r="E22" i="12"/>
  <c r="C22" i="12" s="1"/>
  <c r="E29" i="12"/>
  <c r="C29" i="12" s="1"/>
  <c r="E21" i="12"/>
  <c r="C21" i="12" s="1"/>
  <c r="E20" i="12"/>
  <c r="C20" i="12" s="1"/>
  <c r="C27" i="12"/>
  <c r="C28" i="12"/>
  <c r="F26" i="12"/>
  <c r="F27" i="12"/>
  <c r="F28" i="12"/>
  <c r="F13" i="12"/>
  <c r="F12" i="12" s="1"/>
  <c r="E10" i="10"/>
  <c r="G10" i="10"/>
  <c r="C13" i="12" l="1"/>
  <c r="C12" i="12" s="1"/>
  <c r="E18" i="12"/>
  <c r="E11" i="12" s="1"/>
  <c r="C18" i="12"/>
  <c r="F18" i="12"/>
  <c r="F11" i="12" s="1"/>
  <c r="C11" i="12" l="1"/>
  <c r="C65" i="7" l="1"/>
  <c r="C28" i="7"/>
  <c r="C11" i="7" s="1"/>
  <c r="C11" i="6"/>
  <c r="C27" i="5"/>
  <c r="D29" i="5"/>
  <c r="E29" i="5"/>
  <c r="C36" i="5"/>
  <c r="C34" i="5" s="1"/>
  <c r="C23" i="5"/>
  <c r="C26" i="5"/>
  <c r="C25" i="5"/>
  <c r="C14" i="5"/>
  <c r="D12" i="5"/>
  <c r="E13" i="5"/>
  <c r="E12" i="5" s="1"/>
  <c r="C22" i="5"/>
  <c r="C21" i="5"/>
  <c r="E11" i="4"/>
  <c r="E10" i="4" s="1"/>
  <c r="F11" i="4"/>
  <c r="D31" i="3"/>
  <c r="E31" i="3"/>
  <c r="E21" i="3"/>
  <c r="E19" i="3" s="1"/>
  <c r="D21" i="3"/>
  <c r="D19" i="3" s="1"/>
  <c r="D9" i="2"/>
  <c r="H19" i="3" l="1"/>
  <c r="H33" i="3"/>
  <c r="C9" i="6"/>
  <c r="C7" i="6" s="1"/>
  <c r="C29" i="5"/>
  <c r="E11" i="5"/>
  <c r="J10" i="3"/>
  <c r="Q20" i="3"/>
  <c r="D11" i="5"/>
  <c r="H11" i="5" s="1"/>
  <c r="C13" i="5"/>
  <c r="C12" i="5" s="1"/>
  <c r="C11" i="5" l="1"/>
  <c r="G11" i="5" s="1"/>
  <c r="E26" i="2"/>
  <c r="E21" i="2"/>
  <c r="D21" i="2"/>
  <c r="D20" i="2" s="1"/>
  <c r="E20" i="2" l="1"/>
</calcChain>
</file>

<file path=xl/sharedStrings.xml><?xml version="1.0" encoding="utf-8"?>
<sst xmlns="http://schemas.openxmlformats.org/spreadsheetml/2006/main" count="692" uniqueCount="363">
  <si>
    <t>1. Công khai số liệu dự toán ngân sách huyện và phân bổ ngân sách cấp huyện trình Hội đồng nhân dân cấp huyện</t>
  </si>
  <si>
    <t>STT</t>
  </si>
  <si>
    <t>NỘI DUNG</t>
  </si>
  <si>
    <t>A</t>
  </si>
  <si>
    <t>B</t>
  </si>
  <si>
    <t>TỔNG NGUỒN THU NGÂN SÁCH HUYỆN</t>
  </si>
  <si>
    <t>I</t>
  </si>
  <si>
    <t>Thu ngân sách huyện được hưởng theo phân cấp</t>
  </si>
  <si>
    <t>-</t>
  </si>
  <si>
    <t>Thu ngân sách huyện hưởng 100%</t>
  </si>
  <si>
    <t xml:space="preserve">Thu ngân sách huyện hưởng từ các khoản thu phân chia </t>
  </si>
  <si>
    <t>II</t>
  </si>
  <si>
    <t>Thu bổ sung từ ngân sách cấp trên</t>
  </si>
  <si>
    <t>Thu bổ sung cân đối</t>
  </si>
  <si>
    <t>Thu bổ sung có mục tiêu</t>
  </si>
  <si>
    <t>III</t>
  </si>
  <si>
    <t>Thu kết dư</t>
  </si>
  <si>
    <t>IV</t>
  </si>
  <si>
    <t>Thu chuyển nguồn từ năm trước chuyển sang</t>
  </si>
  <si>
    <t>TỔNG CHI NGÂN SÁCH HUYỆN</t>
  </si>
  <si>
    <t> I</t>
  </si>
  <si>
    <t>Tổng chi cân đối ngân sách huyện</t>
  </si>
  <si>
    <t>Chi đầu tư phát triển</t>
  </si>
  <si>
    <t>Chi thường xuyên</t>
  </si>
  <si>
    <t>Dự phòng ngân sách</t>
  </si>
  <si>
    <t>Chi tạo nguồn, điều chỉnh tiền lương</t>
  </si>
  <si>
    <t>Chi các chương trình mục tiêu</t>
  </si>
  <si>
    <t>Chi các chương trình mục tiêu quốc gia</t>
  </si>
  <si>
    <t>Chi các chương trình mục tiêu, nhiệm vụ</t>
  </si>
  <si>
    <t>Chi chuyển nguồn sang năm sau</t>
  </si>
  <si>
    <t>Biểu số 69/CK-NSNN</t>
  </si>
  <si>
    <t>(Dự toán trình Hội đồng nhân dân)</t>
  </si>
  <si>
    <t>Đơn vị: Triệu đồng</t>
  </si>
  <si>
    <t>NGÂN SÁCH CẤP HUYỆN</t>
  </si>
  <si>
    <t>Nguồn thu ngân sách</t>
  </si>
  <si>
    <t>Thu ngân sách được hưởng theo phân cấp</t>
  </si>
  <si>
    <t>Chi ngân sách</t>
  </si>
  <si>
    <t>Chi thuộc nhiệm vụ của ngân sách cấp huyện</t>
  </si>
  <si>
    <t>Chi bổ sung cho ngân sách xã</t>
  </si>
  <si>
    <t> -</t>
  </si>
  <si>
    <t>Chi bổ sung cân đối</t>
  </si>
  <si>
    <t>Chi bổ sung có mục tiêu</t>
  </si>
  <si>
    <t>NGÂN SÁCH XÃ</t>
  </si>
  <si>
    <t>Thu bổ sung từ ngân sách cấp huyện</t>
  </si>
  <si>
    <t>- </t>
  </si>
  <si>
    <t>Biểu số 70/CK-NSNN</t>
  </si>
  <si>
    <t>So sánh (%)</t>
  </si>
  <si>
    <t>TỔNG THU NSNN</t>
  </si>
  <si>
    <t>THU NSĐP</t>
  </si>
  <si>
    <t>5=3/1</t>
  </si>
  <si>
    <t>6=4/2</t>
  </si>
  <si>
    <t>TỔNG THU NGÂN SÁCH NHÀ NƯỚC</t>
  </si>
  <si>
    <t>Thu nội địa</t>
  </si>
  <si>
    <t>Thu từ khu vực DNNN do Trung ương quản lý</t>
  </si>
  <si>
    <t xml:space="preserve">Thu từ khu vực DNNN do Huyện quản lý </t>
  </si>
  <si>
    <t xml:space="preserve">Thu từ khu vực doanh nghiệp có vốn đầu tư nước ngoài </t>
  </si>
  <si>
    <t xml:space="preserve">Thu từ khu vực kinh tế ngoài quốc doanh </t>
  </si>
  <si>
    <t>Thuế thu nhập cá nhân</t>
  </si>
  <si>
    <t>Thuế bảo vệ môi trường</t>
  </si>
  <si>
    <t>Lệ phí trước bạ</t>
  </si>
  <si>
    <t>Thu phí, lệ phí</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</si>
  <si>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</si>
  <si>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</si>
  <si>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</si>
  <si>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</si>
  <si>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</si>
  <si>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 xml:space="preserve">Thu từ hoạt động xổ số kiến thiết </t>
  </si>
  <si>
    <t>Thu tiền cấp quyền khai thác khoáng sản</t>
  </si>
  <si>
    <t>Thu khác ngân sách</t>
  </si>
  <si>
    <t>Thu từ quỹ đất công ích, hoa lợi công sản khác</t>
  </si>
  <si>
    <t>Thu viện trợ</t>
  </si>
  <si>
    <t>Biểu số 71/CK-NSNN</t>
  </si>
  <si>
    <t>Nội dung</t>
  </si>
  <si>
    <t>Ngân sách huyện</t>
  </si>
  <si>
    <t xml:space="preserve">Chia ra </t>
  </si>
  <si>
    <t>Ngân sách cấp huyện</t>
  </si>
  <si>
    <t>Ngân sách</t>
  </si>
  <si>
    <t>xã</t>
  </si>
  <si>
    <t>1=2+3</t>
  </si>
  <si>
    <t>CHI CÂN ĐỐI NGÂN SÁCH HUYỆN</t>
  </si>
  <si>
    <t>Chi đầu tư cho các dự án</t>
  </si>
  <si>
    <t>Trong đó chia theo lĩnh vực:</t>
  </si>
  <si>
    <t>Chi giáo dục - đào tạo và dạy nghề</t>
  </si>
  <si>
    <t>Chi khoa học và công nghệ</t>
  </si>
  <si>
    <t>Trong đó chia theo nguồn vốn:</t>
  </si>
  <si>
    <t>Chi đầu tư từ nguồn thu tiền sử dụng đất</t>
  </si>
  <si>
    <t>Chi đầu tư từ nguồn thu xổ số kiến thiết</t>
  </si>
  <si>
    <t>Chi đầu tư phát triển khác</t>
  </si>
  <si>
    <t>Trong đó:</t>
  </si>
  <si>
    <t>Chi dự phòng ngân sách</t>
  </si>
  <si>
    <t>CHI CÁC CHƯƠNG TRÌNH MỤC TIÊU</t>
  </si>
  <si>
    <t>C</t>
  </si>
  <si>
    <t>CHI CHUYỂN NGUỒN SANG NĂM SAU</t>
  </si>
  <si>
    <t>Biểu số 72/CK-NSNN</t>
  </si>
  <si>
    <t>Dự toán</t>
  </si>
  <si>
    <t xml:space="preserve">CHI BỔ SUNG CÂN ĐỐI CHO NGÂN SÁCH XÃ </t>
  </si>
  <si>
    <t>CHI NGÂN SÁCH CẤP HUYỆN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</si>
  <si>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</si>
  <si>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</si>
  <si>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</si>
  <si>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</si>
  <si>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</si>
  <si>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</si>
  <si>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</si>
  <si>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</si>
  <si>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</si>
  <si>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</si>
  <si>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</si>
  <si>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</si>
  <si>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</si>
  <si>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</si>
  <si>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</si>
  <si>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</si>
  <si>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</si>
  <si>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</si>
  <si>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 xml:space="preserve">Dự phòng ngân sách </t>
  </si>
  <si>
    <t xml:space="preserve">Chi tạo nguồn, điều chỉnh tiền lương </t>
  </si>
  <si>
    <t>Biểu số 73/CK-NSNN</t>
  </si>
  <si>
    <t>TÊN ĐƠN VỊ</t>
  </si>
  <si>
    <t xml:space="preserve">TỔNG SỐ </t>
  </si>
  <si>
    <t>CHI ĐẦU TƯ PHÁT TRIỂN (KHÔNG KỂ CHƯƠNG TRÌNH MỤC TIÊU QUỐC GIA)</t>
  </si>
  <si>
    <t>CHI THƯỜNG XUYÊN (KHÔNG KỂ CHƯƠNG TRÌNH MỤC TIÊU QUỐC GIA)</t>
  </si>
  <si>
    <t>CHI DỰ PHÒNG NGÂN SÁCH</t>
  </si>
  <si>
    <t>CHI TẠO NGUỒN, ĐIỀU CHỈNH TIỀN LƯƠNG</t>
  </si>
  <si>
    <t>CHI CHƯƠNG TRÌNH MTQG</t>
  </si>
  <si>
    <t>CHI CHUYỂN NGUỒN SANG NGÂN SÁCH NĂM SAU</t>
  </si>
  <si>
    <t>TỔNG SỐ</t>
  </si>
  <si>
    <t>CHI ĐẦU TƯ PHÁT TRIỂN</t>
  </si>
  <si>
    <t>CHI THƯỜNG XUYÊN</t>
  </si>
  <si>
    <t>CÁC CƠ QUAN, TỔ CHỨC</t>
  </si>
  <si>
    <t>…</t>
  </si>
  <si>
    <t>V</t>
  </si>
  <si>
    <t>Biểu số 74/CK-NSNN</t>
  </si>
  <si>
    <t>TRONG ĐÓ</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</si>
  <si>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</si>
  <si>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</si>
  <si>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</si>
  <si>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</si>
  <si>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</si>
  <si>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</si>
  <si>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</si>
  <si>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</si>
  <si>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ĐỊA PHƯƠNG, ĐẢNG, ĐOÀN THỂ</t>
  </si>
  <si>
    <t>CHI BẢO ĐẢM XÃ HỘI</t>
  </si>
  <si>
    <t>CHI GIAO THÔNG</t>
  </si>
  <si>
    <t>CHI NÔNG NGHIỆP, LÂM NGHIỆP, THỦY LỢI, THỦY SẢN</t>
  </si>
  <si>
    <t>Biểu số 75/CK-NSNN</t>
  </si>
  <si>
    <t>Biểu số 76/CK-NSNN</t>
  </si>
  <si>
    <t>Stt</t>
  </si>
  <si>
    <t>Tên đơn vị</t>
  </si>
  <si>
    <t>Tổng thu NSNN trên địa bàn</t>
  </si>
  <si>
    <t>Thu ngân sách xã được hưởng theo phân cấp</t>
  </si>
  <si>
    <t>Số bổ sung cân đối từ ngân sách cấp huyện</t>
  </si>
  <si>
    <t>Tổng chi cân đối ngân sách xã</t>
  </si>
  <si>
    <t>Tổng số</t>
  </si>
  <si>
    <t>Thu ngân sách xã hưởng 100%</t>
  </si>
  <si>
    <t xml:space="preserve">Thu ngân sách xã hưởng từ các khoản thu phân chia </t>
  </si>
  <si>
    <t>Biểu số 77/CK-NSNN</t>
  </si>
  <si>
    <t>Bổ sung vốn đầu tư để thực hiện các chương trình mục tiêu, nhiệm vụ</t>
  </si>
  <si>
    <t>Bổ sung vốn sự nghiệp để thực hiện các chế độ, chính sách, nhiệm vụ</t>
  </si>
  <si>
    <t>Bổ sung thực hiện các chương trình mục tiêu quốc gia</t>
  </si>
  <si>
    <t>Biểu số 78/CK-NSNN</t>
  </si>
  <si>
    <t>Trong đó</t>
  </si>
  <si>
    <t>Đầu tư phát triển</t>
  </si>
  <si>
    <t>Kinh phí sự nghiệp</t>
  </si>
  <si>
    <t>Vốn trong nước</t>
  </si>
  <si>
    <t>Vốn ngoài nước</t>
  </si>
  <si>
    <t>2=5+12</t>
  </si>
  <si>
    <t>3=8+15</t>
  </si>
  <si>
    <t>4=5+8</t>
  </si>
  <si>
    <t>5=6+7</t>
  </si>
  <si>
    <t>8=9+10</t>
  </si>
  <si>
    <t>Biểu số 79/CK-NSNN</t>
  </si>
  <si>
    <t>Danh mục dự án</t>
  </si>
  <si>
    <t>Địa điểm xây dựng</t>
  </si>
  <si>
    <t>Năng lực thiết kế</t>
  </si>
  <si>
    <t>Thời gian khởi công - hoàn thành</t>
  </si>
  <si>
    <t>Quyết định đầu tư</t>
  </si>
  <si>
    <t>Giá trị khối lượng thực hiện từ khởi công đến 31/12/…</t>
  </si>
  <si>
    <t>Lũy kế vốn đã bố trí đến 31/12/…</t>
  </si>
  <si>
    <t>Kế hoạch vốn năm</t>
  </si>
  <si>
    <t>Số Quyết định, ngày, tháng, năm ban hành</t>
  </si>
  <si>
    <t>Tổng mức đầu tư được duyệt</t>
  </si>
  <si>
    <t>Tổng số (tất cả các nguồn vốn)</t>
  </si>
  <si>
    <t>Chia theo nguồn vốn</t>
  </si>
  <si>
    <t>Ngoài nước</t>
  </si>
  <si>
    <t>Ngân sách trung ương</t>
  </si>
  <si>
    <t>NGÀNH, LĨNH VỰC, CHƯƠNG TRÌNH…</t>
  </si>
  <si>
    <t>CƠ QUAN, ĐƠN VỊ, XÃ…</t>
  </si>
  <si>
    <t>Chuẩn bị đầu tư</t>
  </si>
  <si>
    <t>Dự án A</t>
  </si>
  <si>
    <t>…………</t>
  </si>
  <si>
    <t>Thực hiện dự án</t>
  </si>
  <si>
    <t>a</t>
  </si>
  <si>
    <t>Dự án chuyển tiếp từ giai đoạn 5 năm … sang giai đoạn 5 năm …</t>
  </si>
  <si>
    <t>Dự án B</t>
  </si>
  <si>
    <t>………….</t>
  </si>
  <si>
    <t>b</t>
  </si>
  <si>
    <t>Dự án khởi công mới trong giai đoạn 5 năm…….</t>
  </si>
  <si>
    <t>Dự án C</t>
  </si>
  <si>
    <t>Phân loại như trên</t>
  </si>
  <si>
    <t>Phân loại như mục A nêu trên</t>
  </si>
  <si>
    <t>…………………</t>
  </si>
  <si>
    <t>DANH MỤC CÁC CHƯƠNG TRÌNH, DỰ ÁN SỬ DỤNG VỐN NGÂN SÁCH NHÀ NƯỚC NĂM…</t>
  </si>
  <si>
    <t>Biểu số 80/CK-NSNN</t>
  </si>
  <si>
    <t>UBND HUYỆN DƯƠNG MINH CHÂU</t>
  </si>
  <si>
    <t>Đơn vị tính: triệu đồng</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</si>
  <si>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</si>
  <si>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và hỗ trợ vốn cho các doanh nghiệp cung cấp sản phẩm, dịch vụ công ích do Nhà nước đặt hàng, các tổ chức kinh tế,</t>
  </si>
  <si>
    <t>Chi quốc phòng</t>
  </si>
  <si>
    <t>Chi an ninh và trật tự an toàn xã hội</t>
  </si>
  <si>
    <t>Chi thường xuyên khác</t>
  </si>
  <si>
    <t>Văn phòng HĐND-UBND</t>
  </si>
  <si>
    <t>Phòng Nông nghiệp PTNT</t>
  </si>
  <si>
    <t>Phòng Tư pháp</t>
  </si>
  <si>
    <t>Phòng Kinh tế - Hạ tầng</t>
  </si>
  <si>
    <t>Phòng Tài chính - Kế hoạch</t>
  </si>
  <si>
    <t>Phòng Giáo dục đào tạo</t>
  </si>
  <si>
    <t>Phòng Lao động TBXH</t>
  </si>
  <si>
    <t>Phòng Văn hóa - Thông tin</t>
  </si>
  <si>
    <t>Phòng Tài nguyên Môi trường</t>
  </si>
  <si>
    <t>Phòng Nội vụ</t>
  </si>
  <si>
    <t>Thanh tra huyện</t>
  </si>
  <si>
    <t>Mặt trận Tổ quốc</t>
  </si>
  <si>
    <t>Hội Phụ nữ</t>
  </si>
  <si>
    <t>Hội Nông dân</t>
  </si>
  <si>
    <t>Huyện đoàn</t>
  </si>
  <si>
    <t>Hội Cựu chiến binh</t>
  </si>
  <si>
    <t>Huyện ủy</t>
  </si>
  <si>
    <t>Văn phòng Huyện ủy</t>
  </si>
  <si>
    <t>Ban tổ chức</t>
  </si>
  <si>
    <t>Ủy ban kiểm tra</t>
  </si>
  <si>
    <t>Ban tuyên giáo</t>
  </si>
  <si>
    <t>Ban dân vận</t>
  </si>
  <si>
    <t>Hội Đông y</t>
  </si>
  <si>
    <t>Hội Chữ thập đỏ</t>
  </si>
  <si>
    <t>Hội Người cao tuổi</t>
  </si>
  <si>
    <t>Hội người tù kháng chiến</t>
  </si>
  <si>
    <t>Hội Nạn nhân chất độc da cam</t>
  </si>
  <si>
    <t>Hội Cựu giáo chức</t>
  </si>
  <si>
    <t>Hội khuyến học</t>
  </si>
  <si>
    <t>Hội Cựu TNXP</t>
  </si>
  <si>
    <t>CLB Hưu trí</t>
  </si>
  <si>
    <t>Hội Luật gia</t>
  </si>
  <si>
    <t>Hội người mù</t>
  </si>
  <si>
    <t>Trung tâm GDTX</t>
  </si>
  <si>
    <t>Trung tâm Chính trị</t>
  </si>
  <si>
    <t>Trung tâm văn hóa thông tin, thể thao, truyền thanh</t>
  </si>
  <si>
    <t>An ninh</t>
  </si>
  <si>
    <t>Quốc phòng</t>
  </si>
  <si>
    <t>Sự nghiệp kinh tế</t>
  </si>
  <si>
    <t>Ban quản lý Dự án đầu tư xây dựng</t>
  </si>
  <si>
    <t>Ngân hàng chính sách xã hội huyện Dương Minh Châu</t>
  </si>
  <si>
    <t xml:space="preserve">Ngân sách huyện </t>
  </si>
  <si>
    <t>Chi khác ngân sách</t>
  </si>
  <si>
    <t>Mua sắm, sữa chữa</t>
  </si>
  <si>
    <t>CHI QUỐC PHÒNG</t>
  </si>
  <si>
    <t xml:space="preserve">CHI AN NINH VÀ TRẬT TỰ AN TOÀN XA HỘI   </t>
  </si>
  <si>
    <t>CHUẨN BỊ
 ĐẦU TƯ</t>
  </si>
  <si>
    <t>ĐẦU TƯ
 KHÁC</t>
  </si>
  <si>
    <t xml:space="preserve">CHI THƯỜNG 
XUYÊN KHÁC </t>
  </si>
  <si>
    <t>Xã quản lý thu</t>
  </si>
  <si>
    <t>Huyện quản lý thu</t>
  </si>
  <si>
    <t xml:space="preserve">Thị trấn </t>
  </si>
  <si>
    <t>Xã Suối Đá</t>
  </si>
  <si>
    <t>Xã Phan</t>
  </si>
  <si>
    <t>Xã Bàu Năng</t>
  </si>
  <si>
    <t>Xã Chà Là</t>
  </si>
  <si>
    <t>Xã Cầu Khởi</t>
  </si>
  <si>
    <t>Xã Truông Mít</t>
  </si>
  <si>
    <t>Xã Lộc Ninh</t>
  </si>
  <si>
    <t>Xã Bến Củi</t>
  </si>
  <si>
    <t>Xã Phước Minh</t>
  </si>
  <si>
    <t>Xã Phước Ninh</t>
  </si>
  <si>
    <t xml:space="preserve">Phòng Kinh tế và Hạ tầng </t>
  </si>
  <si>
    <t>Ngân sách xã</t>
  </si>
  <si>
    <t xml:space="preserve">PHỤ LỤC </t>
  </si>
  <si>
    <t xml:space="preserve"> (Ban hành kèm theo Thông tư số 343/2016/TT-BTC ngày 30 tháng 12 năm 2016 của Bộ Tài chính)</t>
  </si>
  <si>
    <t xml:space="preserve">Biểu mẫu </t>
  </si>
  <si>
    <t>HỆ THỐNG MẪU BIỂU CÔNG KHAI NGÂN SÁCH HUYỆN 
VÀ NGÂN SÁCH CẤP HUYỆN</t>
  </si>
  <si>
    <t>Phòng Lao động thương binh và Xã hội</t>
  </si>
  <si>
    <t>Phòng Nông nghiệp và Phát triển niing thôn</t>
  </si>
  <si>
    <t>Phòng Văn hoá thông tin</t>
  </si>
  <si>
    <t xml:space="preserve">Chương trình mục tiêu quốc gia </t>
  </si>
  <si>
    <t>Chương trình mục tiêu giảm nghèo bền vững</t>
  </si>
  <si>
    <t xml:space="preserve">Chương trình mục tiêu quốc gia nông thôn mới </t>
  </si>
  <si>
    <t>Kinh phí thực hiện chỉnh trang đô thị</t>
  </si>
  <si>
    <t>Kinh phí thực hiện công tác bảo trì đường bộ đối với những tuyến đường huyện, đường đô thị</t>
  </si>
  <si>
    <t xml:space="preserve">Chi các chương trình, nhiệm vụ </t>
  </si>
  <si>
    <t>Các đơn vị sự ngiêp giáo dục (Trường học)</t>
  </si>
  <si>
    <t xml:space="preserve">Trung tâm phát triển quỹ đất </t>
  </si>
  <si>
    <t>Sự nghiệp giáo dục</t>
  </si>
  <si>
    <t>CHI TRẢ NỢ LÃI CÁC KHOẢN DO CHÍNH QUYỀN ĐỊA PHƯƠNG VAY (1)</t>
  </si>
  <si>
    <t>CHI BỔ SUNG QUỸ DỰ TRỮ TÀI CHÍNH (1)</t>
  </si>
  <si>
    <t>VI</t>
  </si>
  <si>
    <t>CHI BỔ SUNG CHO NGÂN SÁCH CẤP DƯỚI (2)</t>
  </si>
  <si>
    <t>VII</t>
  </si>
  <si>
    <t>CẤP XÃ</t>
  </si>
  <si>
    <t>CÂP HUYỆN</t>
  </si>
  <si>
    <t xml:space="preserve">UBND Thị trấn </t>
  </si>
  <si>
    <t>Chi từ ngân sách cấp trên bổ sung có mục tiêu</t>
  </si>
  <si>
    <t>Chi cân đối ngân sách địa phương</t>
  </si>
  <si>
    <t>CẤP HUYỆN</t>
  </si>
  <si>
    <t>Chi từ nguồn
 ngân sách cấp trên bổ sung có mục tiêu</t>
  </si>
  <si>
    <t>Dự toán năm 2024</t>
  </si>
  <si>
    <t>DỰ TOÁN CHI NGÂN SÁCH CẤP HUYỆN CHO TỪNG CƠ QUAN, TỔ CHỨC NĂM 2024</t>
  </si>
  <si>
    <t xml:space="preserve">Thu từ nguồn CCTL năm trước chuyển sang </t>
  </si>
  <si>
    <t>Thu từ nguồn CCTL năm trước chuyển sang</t>
  </si>
  <si>
    <t xml:space="preserve">Chi từ ngân sách cấp trên bổ sung </t>
  </si>
  <si>
    <t xml:space="preserve">Dự phòng </t>
  </si>
  <si>
    <t>Chi phụ cấp cộng tác viên bảo vệ, chăm sóc trẻ em</t>
  </si>
  <si>
    <t>Chế độ phụ cấp đối với ấp, khu đội trưởng và dân quân theo Nghị quyết số 39/NQ-HĐND ngày 09/12/2022</t>
  </si>
  <si>
    <t>Số thu từ nguồn cải cách tiền lương năm trước chuyển sang</t>
  </si>
  <si>
    <t>Tổng thu cân đối ngân sách xã</t>
  </si>
  <si>
    <t>3=4+5</t>
  </si>
  <si>
    <t>2=3+8+9+10</t>
  </si>
  <si>
    <t>Cân đối ngân sách huyện năm 2025</t>
  </si>
  <si>
    <t>Cân đối nguồn thu, chi dự toán ngân sách cấp huyện và ngân sách xã năm 2025</t>
  </si>
  <si>
    <t>Dự toán thu ngân sách nhà nước năm 2025</t>
  </si>
  <si>
    <t>Dự toán chi ngân sách huyện, chi ngân sách cấp huyện và chi ngân sách xã theo cơ cấu chi năm 2025</t>
  </si>
  <si>
    <t>Dự toán chi ngân sách cấp huyện theo từng lĩnh vực năm 2025</t>
  </si>
  <si>
    <t>Dự toán chi ngân sách cấp huyện cho từng cơ quan, tổ chức năm 2025</t>
  </si>
  <si>
    <t>Dự toán chi đầu tư phát triển của ngân sách cấp huyện cho từng cơ quan, tổ chức theo lĩnh vực năm 2025</t>
  </si>
  <si>
    <t>Dự toán chi thường xuyên của ngân sách cấp huyện cho từng cơ quan, tổ chức theo lĩnh vực năm 2025</t>
  </si>
  <si>
    <t>Dự toán thu, số bổ sung và dự toán chi cân đối ngân sách từng xã năm 2025</t>
  </si>
  <si>
    <t>Dự toán chi bổ sung có mục tiêu từ ngân sách cấp huyện cho ngân sách từng xã năm 2025</t>
  </si>
  <si>
    <t>Dự toán chi chương trình mục tiêu quốc gia ngân sách cấp huyện và ngân sách xã năm 2025</t>
  </si>
  <si>
    <t>CÂN ĐỐI NGÂN SÁCH HUYỆN NĂM 2025</t>
  </si>
  <si>
    <t>ƯTH năm 2024</t>
  </si>
  <si>
    <t>Dự toán năm 2025</t>
  </si>
  <si>
    <t>CÂN ĐỐI NGUỒN THU, CHI DỰ TOÁN NGÂN SÁCH CẤP HUYỆN 
VÀ NGÂN SÁCH XÃ NĂM 2025</t>
  </si>
  <si>
    <t>Ước thực hiện năm 2024</t>
  </si>
  <si>
    <t xml:space="preserve">Thu từ nguồn CCTL ngân sách tỉnh bổ sung </t>
  </si>
  <si>
    <t xml:space="preserve">Chi bổ sung từ nguồn CCTL ngân sách tỉnh bổ sung </t>
  </si>
  <si>
    <t>DỰ TOÁN THU NGÂN SÁCH NHÀ NƯỚC NĂM 2025</t>
  </si>
  <si>
    <t>DỰ TOÁN CHI NGÂN SÁCH HUYỆN, CHI NGÂN SÁCH CẤP HUYỆN 
VÀ CHI NGÂN SÁCH XÃ THEO CƠ CẤU CHI NĂM 2025</t>
  </si>
  <si>
    <t>Chính sách hỗ trợ liên kết theo Quyết định số 23/2019/QĐ-UBND (Dự án liên kết nuôi cá lóc)</t>
  </si>
  <si>
    <t>Hỗ trợ kinh phí thực hiện chế độ, chính sách Tổ bảo vệ an ninh, trật tự theo Nghị quyết số 80/2024/NQ-HĐND</t>
  </si>
  <si>
    <t>Hỗ trợ kinh phí thực hiện chế độ, chính sách NHĐKCT theo Nghị quyết số 78/2024/NQ-HĐND và NQ sửa đổi 78/2024/NQ-HĐND</t>
  </si>
  <si>
    <t xml:space="preserve">Kinh phí thực hiện một số chính sách thuộc sự nghiệp đảm bảo xã hội </t>
  </si>
  <si>
    <t xml:space="preserve">Chi hỗ trợ mai táng phí </t>
  </si>
  <si>
    <t>Chi phụ cấp cộng tác viên công tác xã hội</t>
  </si>
  <si>
    <t>Hỗ trợ kinh phí đại hội Đảng các cấp nhiệm kỳ 2025-2030</t>
  </si>
  <si>
    <t xml:space="preserve">Kinh phí thực hiện nhiệm vụ đảm bảo trật tự an toàn giao thông </t>
  </si>
  <si>
    <t>Kinh phí biên chế giáo viên tăng thêm</t>
  </si>
  <si>
    <t>DỰ TOÁN CHI NGÂN SÁCH CẤP HUYỆN THEO TỪNG LĨNH VỰC NĂM 2025</t>
  </si>
  <si>
    <t>Kinh phí vệ sinh đường phố, chăm sóc cây xanh, thảm cỏ khu vực UBND huyện, vòng xoay cầu K13, dải phân cách đường Nguyễn Chí Thanh, bờ kè, công viên và hoa viên huyện Dương Minh Châu năm 2023</t>
  </si>
  <si>
    <t>Kinh phí duy trì cây xanh đô thị các tuyến đường huyện Dương Minh Châu</t>
  </si>
  <si>
    <t>Sữa chữa hệ thống đèn đường, giao thông</t>
  </si>
  <si>
    <t xml:space="preserve">Trang trí phục vụ têt nguyên đán </t>
  </si>
  <si>
    <t>Sự nghiệp kinh tế khác</t>
  </si>
  <si>
    <t>Đối ứng kinh phí duy tu bảo trì đường bộ</t>
  </si>
  <si>
    <t>Đối ứng nông thôn mới, nâng cao chất lượng tiêu chí</t>
  </si>
  <si>
    <t xml:space="preserve"> Đối ứng công trình vốn tỉnh</t>
  </si>
  <si>
    <t xml:space="preserve">Hội Nông dân huyện </t>
  </si>
  <si>
    <t>DỰ TOÁN CHI ĐẦU TƯ PHÁT TRIỂN CỦA NGÂN SÁCH CẤP HUYỆN CHO TỪNG CƠ QUAN, TỔ CHỨC THEO LĨNH VỰC NĂM 2025</t>
  </si>
  <si>
    <t>DỰ TOÁN CHI THƯỜNG XUYÊN CỦA NGÂN SÁCH CẤP HUYỆN CHO TỪNG CƠ QUAN, TỔ CHỨC THEO LĨNH VỰC NĂM 2025</t>
  </si>
  <si>
    <t>DỰ TOÁN THU, SỐ BỔ SUNG VÀ DỰ TOÁN CHI CÂN ĐỐI NGÂN SÁCH TỪNG XÃ NĂM 2025</t>
  </si>
  <si>
    <t>Thu nguồn  nguồn
CCTL Ngân sách cấp tỉnh bổ sung</t>
  </si>
  <si>
    <t>DỰ TOÁN CHI BỔ SUNG CÓ MỤC TIÊU TỪ NGÂN SÁCH CẤP HUYỆN 
CHO NGÂN SÁCH TỪNG XÃ NĂM 2025</t>
  </si>
  <si>
    <t>DỰ TOÁN CHI CHƯƠNG TRÌNH MỤC TIÊU QUỐC GIA NGÂN SÁCH CẤP HUYỆN VÀ NGÂN SÁCH XÃ NĂM 2025</t>
  </si>
  <si>
    <t>( Kèm theo Báo cáo số              /BC-UBND ngày 11 tháng 12 năm 2024 của UBND huyện)</t>
  </si>
  <si>
    <t>CHI CHƯƠNG TRÌNH MỤC TIÊU, NHIỆM VỤ</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</si>
</sst>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_-;\-* #,##0_-;_-* &quot;-&quot;??_-;_-@_-"/>
    <numFmt numFmtId="165" formatCode="_-* #,##0.00\ _₫_-;\-* #,##0.00\ _₫_-;_-* &quot;-&quot;??\ _₫_-;_-@_-"/>
    <numFmt numFmtId="166" formatCode="_(* #,##0.00000_);_(* \(#,##0.00000\);_(* &quot;-&quot;??_);_(@_)"/>
    <numFmt numFmtId="167" formatCode="_(* #,##0_);_(* \(#,##0\);_(* &quot;-&quot;??_);_(@_)"/>
    <numFmt numFmtId="168" formatCode="0.000"/>
  </numFmts>
  <fonts count="41" x14ac:knownFonts="1">
    <font>
      <sz val="11"/>
      <color theme="1"/>
      <name val="Calibri"/>
      <family val="2"/>
      <scheme val="minor"/>
    </font>
    <font>
      <sz val="11"/>
      <color theme="1"/>
      <name val="Calibri"/>
      <family val="2"/>
      <scheme val="minor"/>
    </font>
    <font>
      <b/>
      <sz val="10"/>
      <color rgb="FF000000"/>
      <name val="Arial"/>
      <family val="2"/>
    </font>
    <font>
      <i/>
      <sz val="10"/>
      <color rgb="FF000000"/>
      <name val="Arial"/>
      <family val="2"/>
    </font>
    <font>
      <b/>
      <sz val="10"/>
      <name val="Arial"/>
      <family val="2"/>
    </font>
    <font>
      <sz val="10"/>
      <name val="Arial"/>
      <family val="2"/>
    </font>
    <font>
      <b/>
      <sz val="12"/>
      <color rgb="FF000000"/>
      <name val="Times New Roman"/>
      <family val="1"/>
    </font>
    <font>
      <sz val="12"/>
      <color theme="1"/>
      <name val="Times New Roman"/>
      <family val="1"/>
    </font>
    <font>
      <i/>
      <sz val="12"/>
      <color rgb="FF000000"/>
      <name val="Times New Roman"/>
      <family val="1"/>
    </font>
    <font>
      <b/>
      <sz val="12"/>
      <name val="Times New Roman"/>
      <family val="1"/>
    </font>
    <font>
      <sz val="12"/>
      <name val="Times New Roman"/>
      <family val="1"/>
    </font>
    <font>
      <i/>
      <sz val="12"/>
      <name val="Times New Roman"/>
      <family val="1"/>
    </font>
    <font>
      <sz val="11"/>
      <color theme="1"/>
      <name val="Calibri"/>
      <family val="2"/>
      <charset val="163"/>
      <scheme val="minor"/>
    </font>
    <font>
      <sz val="11"/>
      <name val="Times New Roman"/>
      <family val="1"/>
    </font>
    <font>
      <sz val="12"/>
      <color rgb="FF000000"/>
      <name val="Times New Roman"/>
      <family val="1"/>
    </font>
    <font>
      <sz val="13"/>
      <name val="Times New Roman"/>
      <family val="1"/>
    </font>
    <font>
      <sz val="11"/>
      <color indexed="8"/>
      <name val="Calibri"/>
      <family val="2"/>
    </font>
    <font>
      <sz val="14"/>
      <name val="VNI-Times"/>
    </font>
    <font>
      <sz val="13"/>
      <name val=".VnTime"/>
      <family val="2"/>
    </font>
    <font>
      <sz val="14"/>
      <name val=".VnTime"/>
      <family val="2"/>
    </font>
    <font>
      <sz val="12"/>
      <name val=".VnTime"/>
      <family val="2"/>
    </font>
    <font>
      <sz val="14"/>
      <color theme="1"/>
      <name val="Times New Roman"/>
      <family val="2"/>
    </font>
    <font>
      <b/>
      <sz val="12"/>
      <color theme="1"/>
      <name val="Times New Roman"/>
      <family val="1"/>
    </font>
    <font>
      <i/>
      <sz val="12"/>
      <color theme="1"/>
      <name val="Times New Roman"/>
      <family val="1"/>
    </font>
    <font>
      <i/>
      <sz val="11"/>
      <name val="Times New Roman"/>
      <family val="1"/>
    </font>
    <font>
      <sz val="11"/>
      <color theme="1"/>
      <name val="Times New Roman"/>
      <family val="1"/>
    </font>
    <font>
      <b/>
      <sz val="10"/>
      <color rgb="FF000000"/>
      <name val="Times New Roman"/>
      <family val="1"/>
    </font>
    <font>
      <b/>
      <sz val="11"/>
      <name val="Times New Roman"/>
      <family val="1"/>
    </font>
    <font>
      <b/>
      <sz val="11"/>
      <color rgb="FF000000"/>
      <name val="Times New Roman"/>
      <family val="1"/>
    </font>
    <font>
      <sz val="13"/>
      <color theme="1"/>
      <name val="Times New Roman"/>
      <family val="1"/>
    </font>
    <font>
      <b/>
      <sz val="13"/>
      <color rgb="FF000000"/>
      <name val="Times New Roman"/>
      <family val="1"/>
    </font>
    <font>
      <i/>
      <sz val="13"/>
      <color rgb="FF000000"/>
      <name val="Times New Roman"/>
      <family val="1"/>
    </font>
    <font>
      <b/>
      <sz val="11"/>
      <color theme="1"/>
      <name val="Times New Roman"/>
      <family val="1"/>
    </font>
    <font>
      <b/>
      <sz val="10"/>
      <name val="Times New Roman"/>
      <family val="1"/>
    </font>
    <font>
      <b/>
      <sz val="10"/>
      <color theme="1"/>
      <name val="Times New Roman"/>
      <family val="1"/>
    </font>
    <font>
      <sz val="10"/>
      <color rgb="FF000000"/>
      <name val="Times New Roman"/>
      <family val="1"/>
    </font>
    <font>
      <sz val="13"/>
      <color rgb="FF000000"/>
      <name val="Times New Roman"/>
      <family val="1"/>
    </font>
    <font>
      <b/>
      <sz val="13"/>
      <color theme="1"/>
      <name val="Times New Roman"/>
      <family val="1"/>
    </font>
    <font>
      <b/>
      <sz val="11"/>
      <color theme="1"/>
      <name val="Calibri"/>
      <family val="2"/>
      <charset val="163"/>
      <scheme val="minor"/>
    </font>
    <font>
      <b/>
      <i/>
      <sz val="11"/>
      <name val="Times New Roman"/>
      <family val="1"/>
    </font>
    <font>
      <sz val="12"/>
      <color rgb="FFFF0000"/>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4">
    <xf numFmtId="0" fontId="0" fillId="0" borderId="0"/>
    <xf numFmtId="43" fontId="1" fillId="0" borderId="0" applyFont="0" applyFill="0" applyBorder="0" applyAlignment="0" applyProtection="0"/>
    <xf numFmtId="0" fontId="12" fillId="0" borderId="0"/>
    <xf numFmtId="43" fontId="12" fillId="0" borderId="0" applyFont="0" applyFill="0" applyBorder="0" applyAlignment="0" applyProtection="0"/>
    <xf numFmtId="0" fontId="5" fillId="0" borderId="0"/>
    <xf numFmtId="43" fontId="5" fillId="0" borderId="0" applyFont="0" applyFill="0" applyBorder="0" applyAlignment="0" applyProtection="0"/>
    <xf numFmtId="43" fontId="17" fillId="0" borderId="0" applyFont="0" applyFill="0" applyBorder="0" applyAlignment="0" applyProtection="0"/>
    <xf numFmtId="165" fontId="17"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165" fontId="21" fillId="0" borderId="0" applyFont="0" applyFill="0" applyBorder="0" applyAlignment="0" applyProtection="0"/>
    <xf numFmtId="166" fontId="5" fillId="0" borderId="0" applyFont="0" applyFill="0" applyBorder="0" applyAlignment="0" applyProtection="0"/>
    <xf numFmtId="43" fontId="21" fillId="0" borderId="0" applyFont="0" applyFill="0" applyBorder="0" applyAlignment="0" applyProtection="0"/>
    <xf numFmtId="43" fontId="20" fillId="0" borderId="0" applyFont="0" applyFill="0" applyBorder="0" applyAlignment="0" applyProtection="0"/>
    <xf numFmtId="0" fontId="5" fillId="0" borderId="0"/>
    <xf numFmtId="0" fontId="1" fillId="0" borderId="0"/>
    <xf numFmtId="0" fontId="5" fillId="0" borderId="0"/>
    <xf numFmtId="0" fontId="16" fillId="0" borderId="0"/>
    <xf numFmtId="0" fontId="5" fillId="0" borderId="0"/>
    <xf numFmtId="0" fontId="16" fillId="0" borderId="0"/>
    <xf numFmtId="0" fontId="17" fillId="0" borderId="0"/>
    <xf numFmtId="0" fontId="20" fillId="0" borderId="0"/>
    <xf numFmtId="0" fontId="5" fillId="0" borderId="0"/>
    <xf numFmtId="0" fontId="5" fillId="0" borderId="0"/>
    <xf numFmtId="0" fontId="21" fillId="0" borderId="0"/>
    <xf numFmtId="0" fontId="18" fillId="0" borderId="0"/>
    <xf numFmtId="0" fontId="19" fillId="0" borderId="0"/>
    <xf numFmtId="0" fontId="20" fillId="0" borderId="0"/>
    <xf numFmtId="9" fontId="15"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cellStyleXfs>
  <cellXfs count="170">
    <xf numFmtId="0" fontId="0" fillId="0" borderId="0" xfId="0"/>
    <xf numFmtId="0" fontId="2" fillId="0" borderId="0" xfId="0" applyFont="1"/>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vertical="center" wrapText="1"/>
    </xf>
    <xf numFmtId="0" fontId="7" fillId="0" borderId="0" xfId="0" applyFont="1"/>
    <xf numFmtId="0" fontId="8" fillId="0" borderId="0" xfId="0" applyFont="1" applyAlignment="1">
      <alignment horizontal="right"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6" fillId="0" borderId="0" xfId="0" applyFont="1"/>
    <xf numFmtId="0" fontId="11" fillId="0" borderId="1" xfId="0" applyFont="1" applyBorder="1" applyAlignment="1">
      <alignment vertical="center" wrapText="1"/>
    </xf>
    <xf numFmtId="3" fontId="10" fillId="0" borderId="1" xfId="0" applyNumberFormat="1" applyFont="1" applyBorder="1" applyAlignment="1">
      <alignment vertical="center" wrapText="1"/>
    </xf>
    <xf numFmtId="3" fontId="9" fillId="0" borderId="1" xfId="0" applyNumberFormat="1" applyFont="1" applyBorder="1" applyAlignment="1">
      <alignment vertical="center" wrapText="1"/>
    </xf>
    <xf numFmtId="0" fontId="22" fillId="0" borderId="0" xfId="0" applyFont="1"/>
    <xf numFmtId="164" fontId="9" fillId="0" borderId="1" xfId="1" applyNumberFormat="1" applyFont="1" applyBorder="1" applyAlignment="1">
      <alignment vertical="center" wrapText="1"/>
    </xf>
    <xf numFmtId="164" fontId="10" fillId="0" borderId="1" xfId="1" applyNumberFormat="1" applyFont="1" applyBorder="1" applyAlignment="1">
      <alignment vertical="center" wrapText="1"/>
    </xf>
    <xf numFmtId="0" fontId="7" fillId="0" borderId="0" xfId="0" applyFont="1" applyAlignment="1">
      <alignment horizontal="center"/>
    </xf>
    <xf numFmtId="164" fontId="10" fillId="0" borderId="1" xfId="1" applyNumberFormat="1" applyFont="1" applyBorder="1" applyAlignment="1">
      <alignment horizontal="center" vertical="center" wrapText="1"/>
    </xf>
    <xf numFmtId="164" fontId="9" fillId="0" borderId="1" xfId="1" applyNumberFormat="1" applyFont="1" applyBorder="1" applyAlignment="1">
      <alignment horizontal="center" vertical="center" wrapText="1"/>
    </xf>
    <xf numFmtId="164" fontId="7" fillId="0" borderId="0" xfId="0" applyNumberFormat="1" applyFont="1"/>
    <xf numFmtId="164" fontId="22" fillId="0" borderId="0" xfId="0" applyNumberFormat="1" applyFont="1"/>
    <xf numFmtId="0" fontId="14"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4" fillId="0" borderId="1" xfId="0" applyFont="1" applyBorder="1" applyAlignment="1">
      <alignment vertical="center" wrapText="1"/>
    </xf>
    <xf numFmtId="0" fontId="13" fillId="0" borderId="1" xfId="0" applyFont="1" applyFill="1" applyBorder="1" applyAlignment="1">
      <alignment vertical="center" wrapText="1"/>
    </xf>
    <xf numFmtId="0" fontId="23" fillId="0" borderId="0" xfId="0" applyFont="1" applyAlignment="1">
      <alignment horizontal="right"/>
    </xf>
    <xf numFmtId="164" fontId="9" fillId="0" borderId="1" xfId="0" applyNumberFormat="1" applyFont="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1" fillId="0" borderId="1" xfId="0" applyFont="1" applyFill="1" applyBorder="1" applyAlignment="1">
      <alignment vertical="center" wrapText="1"/>
    </xf>
    <xf numFmtId="164" fontId="10" fillId="0" borderId="1" xfId="1" applyNumberFormat="1" applyFont="1" applyFill="1" applyBorder="1" applyAlignment="1">
      <alignment horizontal="center" vertical="center" wrapText="1"/>
    </xf>
    <xf numFmtId="164" fontId="11"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4" fillId="0" borderId="1" xfId="0" applyFont="1" applyFill="1" applyBorder="1" applyAlignment="1">
      <alignment vertical="center" wrapText="1"/>
    </xf>
    <xf numFmtId="164" fontId="14" fillId="0" borderId="1" xfId="3" applyNumberFormat="1" applyFont="1" applyBorder="1" applyAlignment="1">
      <alignment vertical="center" wrapText="1"/>
    </xf>
    <xf numFmtId="164" fontId="14" fillId="0" borderId="1" xfId="3" applyNumberFormat="1" applyFont="1" applyFill="1" applyBorder="1" applyAlignment="1">
      <alignment vertical="center" wrapText="1"/>
    </xf>
    <xf numFmtId="0" fontId="7" fillId="0" borderId="1" xfId="0" applyFont="1" applyBorder="1"/>
    <xf numFmtId="0" fontId="24" fillId="0" borderId="1" xfId="0" applyFont="1" applyFill="1" applyBorder="1" applyAlignment="1">
      <alignment vertical="center" wrapText="1"/>
    </xf>
    <xf numFmtId="0" fontId="25" fillId="0" borderId="0" xfId="0" applyFont="1"/>
    <xf numFmtId="0" fontId="27" fillId="0" borderId="0" xfId="0" applyFont="1"/>
    <xf numFmtId="0" fontId="13" fillId="0" borderId="0" xfId="0" applyFont="1"/>
    <xf numFmtId="0" fontId="24" fillId="0" borderId="0" xfId="0" applyFont="1"/>
    <xf numFmtId="0" fontId="25" fillId="0" borderId="1" xfId="0" applyFont="1" applyBorder="1"/>
    <xf numFmtId="0" fontId="13"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164" fontId="27" fillId="0" borderId="1" xfId="3" applyNumberFormat="1" applyFont="1" applyBorder="1" applyAlignment="1">
      <alignment vertical="center" wrapText="1"/>
    </xf>
    <xf numFmtId="164" fontId="13" fillId="0" borderId="1" xfId="3" applyNumberFormat="1" applyFont="1" applyBorder="1" applyAlignment="1">
      <alignment vertical="center" wrapText="1"/>
    </xf>
    <xf numFmtId="0" fontId="29" fillId="0" borderId="0" xfId="0" applyFont="1"/>
    <xf numFmtId="0" fontId="30" fillId="0" borderId="0" xfId="0" applyFont="1"/>
    <xf numFmtId="0" fontId="32" fillId="0" borderId="0" xfId="0" applyFont="1"/>
    <xf numFmtId="0" fontId="34" fillId="0" borderId="0" xfId="0" applyFont="1"/>
    <xf numFmtId="0" fontId="3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5" fillId="0" borderId="1" xfId="0" applyFont="1" applyBorder="1" applyAlignment="1">
      <alignment vertical="top" wrapText="1"/>
    </xf>
    <xf numFmtId="0" fontId="35" fillId="0" borderId="1" xfId="0" applyFont="1" applyBorder="1" applyAlignment="1">
      <alignment horizontal="center" vertical="center" wrapText="1"/>
    </xf>
    <xf numFmtId="0" fontId="26" fillId="0" borderId="1" xfId="0" applyFont="1" applyBorder="1" applyAlignment="1">
      <alignment vertical="center" wrapText="1"/>
    </xf>
    <xf numFmtId="164" fontId="26" fillId="0" borderId="1" xfId="1" applyNumberFormat="1" applyFont="1" applyBorder="1" applyAlignment="1">
      <alignment vertical="center" wrapText="1"/>
    </xf>
    <xf numFmtId="164" fontId="35" fillId="0" borderId="1" xfId="1" applyNumberFormat="1" applyFont="1" applyBorder="1" applyAlignment="1">
      <alignment vertical="center" wrapText="1"/>
    </xf>
    <xf numFmtId="167" fontId="14" fillId="0" borderId="1" xfId="0" applyNumberFormat="1" applyFont="1" applyBorder="1" applyAlignment="1">
      <alignment horizontal="center" vertical="center" wrapText="1"/>
    </xf>
    <xf numFmtId="0" fontId="14" fillId="0" borderId="1" xfId="0" applyFont="1" applyBorder="1" applyAlignment="1">
      <alignment horizontal="right" vertical="center" wrapText="1"/>
    </xf>
    <xf numFmtId="0" fontId="6" fillId="0" borderId="1" xfId="0" applyFont="1" applyBorder="1" applyAlignment="1">
      <alignment vertical="center" wrapText="1"/>
    </xf>
    <xf numFmtId="167" fontId="6" fillId="0" borderId="1" xfId="0" applyNumberFormat="1" applyFont="1" applyBorder="1" applyAlignment="1">
      <alignment vertical="center" wrapText="1"/>
    </xf>
    <xf numFmtId="0" fontId="7" fillId="0" borderId="1" xfId="0" applyFont="1" applyBorder="1" applyAlignment="1">
      <alignment vertical="top" wrapText="1"/>
    </xf>
    <xf numFmtId="164" fontId="6" fillId="0" borderId="1" xfId="1" applyNumberFormat="1" applyFont="1" applyBorder="1" applyAlignment="1">
      <alignment horizontal="center" vertical="center" wrapText="1"/>
    </xf>
    <xf numFmtId="164" fontId="14" fillId="0" borderId="1" xfId="1" applyNumberFormat="1" applyFont="1" applyBorder="1" applyAlignment="1">
      <alignment horizontal="center" vertical="center" wrapText="1"/>
    </xf>
    <xf numFmtId="0" fontId="30" fillId="0" borderId="1" xfId="0" applyFont="1" applyBorder="1" applyAlignment="1">
      <alignment horizontal="center" vertical="center" wrapText="1"/>
    </xf>
    <xf numFmtId="0" fontId="29" fillId="0" borderId="0" xfId="0" applyFont="1" applyAlignment="1">
      <alignment horizontal="center"/>
    </xf>
    <xf numFmtId="0" fontId="36" fillId="0" borderId="1" xfId="0" applyFont="1" applyBorder="1" applyAlignment="1">
      <alignment vertical="center" wrapText="1"/>
    </xf>
    <xf numFmtId="0" fontId="1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7" fillId="0" borderId="1" xfId="0" applyFont="1" applyFill="1" applyBorder="1" applyAlignment="1">
      <alignment horizontal="center" vertical="center" wrapText="1"/>
    </xf>
    <xf numFmtId="0" fontId="27" fillId="0" borderId="1" xfId="0" applyFont="1" applyFill="1" applyBorder="1" applyAlignment="1">
      <alignment vertical="center" wrapText="1"/>
    </xf>
    <xf numFmtId="0" fontId="27" fillId="0" borderId="1" xfId="0" applyFont="1" applyFill="1" applyBorder="1"/>
    <xf numFmtId="0" fontId="13" fillId="0" borderId="1" xfId="0" applyFont="1" applyFill="1" applyBorder="1"/>
    <xf numFmtId="164" fontId="10" fillId="0" borderId="1" xfId="3" applyNumberFormat="1" applyFont="1" applyFill="1" applyBorder="1" applyAlignment="1">
      <alignment horizontal="center" vertical="center" wrapText="1"/>
    </xf>
    <xf numFmtId="164" fontId="11" fillId="0" borderId="1" xfId="3" applyNumberFormat="1" applyFont="1" applyFill="1" applyBorder="1" applyAlignment="1">
      <alignment horizontal="center" vertical="center" wrapText="1"/>
    </xf>
    <xf numFmtId="164" fontId="9" fillId="0" borderId="1" xfId="3" applyNumberFormat="1" applyFont="1" applyFill="1" applyBorder="1" applyAlignment="1">
      <alignment horizontal="center" vertical="center" wrapText="1"/>
    </xf>
    <xf numFmtId="164" fontId="6" fillId="0" borderId="1" xfId="3" applyNumberFormat="1" applyFont="1" applyBorder="1" applyAlignment="1">
      <alignment vertical="center" wrapText="1"/>
    </xf>
    <xf numFmtId="0" fontId="0" fillId="0" borderId="0" xfId="0" applyFont="1"/>
    <xf numFmtId="164" fontId="0" fillId="0" borderId="0" xfId="0" applyNumberFormat="1" applyFont="1"/>
    <xf numFmtId="0" fontId="0" fillId="0" borderId="0" xfId="0" applyFont="1" applyFill="1"/>
    <xf numFmtId="0" fontId="32" fillId="0" borderId="1" xfId="0" applyFont="1" applyBorder="1" applyAlignment="1">
      <alignment horizontal="center"/>
    </xf>
    <xf numFmtId="164" fontId="32" fillId="0" borderId="1" xfId="3" applyNumberFormat="1" applyFont="1" applyBorder="1"/>
    <xf numFmtId="0" fontId="38" fillId="0" borderId="0" xfId="0" applyFont="1"/>
    <xf numFmtId="164" fontId="38" fillId="0" borderId="0" xfId="0" applyNumberFormat="1" applyFont="1"/>
    <xf numFmtId="0" fontId="9" fillId="0" borderId="1" xfId="0" applyFont="1" applyFill="1" applyBorder="1" applyAlignment="1">
      <alignment vertical="center" wrapText="1"/>
    </xf>
    <xf numFmtId="0" fontId="11" fillId="0" borderId="1" xfId="0" applyFont="1" applyBorder="1" applyAlignment="1">
      <alignment horizontal="center" vertical="center" wrapText="1"/>
    </xf>
    <xf numFmtId="0" fontId="9" fillId="0" borderId="1" xfId="0" applyFont="1" applyBorder="1" applyAlignment="1">
      <alignment vertical="center"/>
    </xf>
    <xf numFmtId="0" fontId="27" fillId="0" borderId="1" xfId="0" applyFont="1" applyBorder="1"/>
    <xf numFmtId="164" fontId="10" fillId="0" borderId="1" xfId="3" applyNumberFormat="1" applyFont="1" applyBorder="1" applyAlignment="1">
      <alignment vertical="center" wrapText="1"/>
    </xf>
    <xf numFmtId="164" fontId="11" fillId="0" borderId="1" xfId="3" applyNumberFormat="1" applyFont="1" applyBorder="1" applyAlignment="1">
      <alignment vertical="center" wrapText="1"/>
    </xf>
    <xf numFmtId="164" fontId="27" fillId="0" borderId="1" xfId="3" applyNumberFormat="1" applyFont="1" applyBorder="1"/>
    <xf numFmtId="164" fontId="11" fillId="0" borderId="1" xfId="3" applyNumberFormat="1" applyFont="1" applyFill="1" applyBorder="1" applyAlignment="1">
      <alignment vertical="center" wrapText="1"/>
    </xf>
    <xf numFmtId="0" fontId="13" fillId="0" borderId="1" xfId="0" applyFont="1" applyBorder="1"/>
    <xf numFmtId="164" fontId="13" fillId="0" borderId="1" xfId="3" applyNumberFormat="1" applyFont="1" applyBorder="1"/>
    <xf numFmtId="0" fontId="24" fillId="0" borderId="1" xfId="0" applyFont="1" applyBorder="1"/>
    <xf numFmtId="164" fontId="10" fillId="0" borderId="1" xfId="3" applyNumberFormat="1" applyFont="1" applyBorder="1" applyAlignment="1">
      <alignment horizontal="center" vertical="center" wrapText="1"/>
    </xf>
    <xf numFmtId="164" fontId="9" fillId="0" borderId="1" xfId="3" applyNumberFormat="1" applyFont="1" applyFill="1" applyBorder="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wrapText="1"/>
    </xf>
    <xf numFmtId="3" fontId="7" fillId="0" borderId="0" xfId="0" applyNumberFormat="1" applyFont="1"/>
    <xf numFmtId="43" fontId="7" fillId="0" borderId="0" xfId="1" applyFont="1"/>
    <xf numFmtId="164" fontId="10" fillId="0" borderId="1" xfId="0" applyNumberFormat="1" applyFont="1" applyBorder="1" applyAlignment="1">
      <alignment horizontal="center" vertical="center" wrapText="1"/>
    </xf>
    <xf numFmtId="164" fontId="7" fillId="0" borderId="1" xfId="3" applyNumberFormat="1" applyFont="1" applyBorder="1"/>
    <xf numFmtId="164" fontId="10" fillId="0" borderId="1" xfId="3" applyNumberFormat="1" applyFont="1" applyFill="1" applyBorder="1" applyAlignment="1">
      <alignment vertical="center" wrapText="1"/>
    </xf>
    <xf numFmtId="164" fontId="39" fillId="0" borderId="1" xfId="3" applyNumberFormat="1" applyFont="1" applyBorder="1"/>
    <xf numFmtId="0" fontId="6" fillId="0" borderId="0" xfId="0" applyFont="1" applyAlignment="1">
      <alignment horizontal="center" vertical="center"/>
    </xf>
    <xf numFmtId="0" fontId="8" fillId="0" borderId="0" xfId="0" applyFont="1" applyAlignment="1">
      <alignment horizontal="center" vertical="center"/>
    </xf>
    <xf numFmtId="0" fontId="9" fillId="0" borderId="1" xfId="0" applyFont="1" applyBorder="1" applyAlignment="1">
      <alignment horizontal="center" vertical="center" wrapText="1"/>
    </xf>
    <xf numFmtId="0" fontId="40" fillId="0" borderId="0" xfId="0" applyFont="1"/>
    <xf numFmtId="168" fontId="10" fillId="0" borderId="1" xfId="0" applyNumberFormat="1" applyFont="1" applyBorder="1" applyAlignment="1">
      <alignment horizontal="center" vertical="center" wrapText="1"/>
    </xf>
    <xf numFmtId="164" fontId="11" fillId="0" borderId="1" xfId="1" applyNumberFormat="1" applyFont="1" applyBorder="1" applyAlignment="1">
      <alignment vertical="center" wrapText="1"/>
    </xf>
    <xf numFmtId="164" fontId="9" fillId="0" borderId="1" xfId="3" applyNumberFormat="1" applyFont="1" applyBorder="1"/>
    <xf numFmtId="1" fontId="14" fillId="0" borderId="1" xfId="0" applyNumberFormat="1" applyFont="1" applyBorder="1" applyAlignment="1">
      <alignment horizontal="right" vertical="center" wrapText="1"/>
    </xf>
    <xf numFmtId="164" fontId="27" fillId="0" borderId="0" xfId="0" applyNumberFormat="1" applyFont="1"/>
    <xf numFmtId="3" fontId="22" fillId="0" borderId="1" xfId="0" applyNumberFormat="1" applyFont="1" applyFill="1" applyBorder="1" applyAlignment="1">
      <alignment vertical="center" wrapText="1"/>
    </xf>
    <xf numFmtId="164" fontId="22" fillId="0" borderId="1" xfId="1" applyNumberFormat="1" applyFont="1" applyFill="1" applyBorder="1" applyAlignment="1">
      <alignment vertical="center" wrapText="1"/>
    </xf>
    <xf numFmtId="164" fontId="7" fillId="0" borderId="1" xfId="1" applyNumberFormat="1" applyFont="1" applyFill="1" applyBorder="1" applyAlignment="1">
      <alignment vertical="center" wrapText="1"/>
    </xf>
    <xf numFmtId="3" fontId="7" fillId="0" borderId="1" xfId="0" applyNumberFormat="1" applyFont="1" applyFill="1" applyBorder="1" applyAlignment="1">
      <alignment vertical="center" wrapText="1"/>
    </xf>
    <xf numFmtId="43" fontId="10" fillId="0" borderId="1" xfId="1" applyFont="1" applyBorder="1" applyAlignment="1">
      <alignment vertical="center" wrapText="1"/>
    </xf>
    <xf numFmtId="0" fontId="7" fillId="0" borderId="1" xfId="0" applyFont="1" applyFill="1" applyBorder="1" applyAlignment="1">
      <alignment vertical="center" wrapText="1"/>
    </xf>
    <xf numFmtId="164" fontId="7" fillId="0" borderId="0" xfId="1" applyNumberFormat="1" applyFont="1"/>
    <xf numFmtId="164" fontId="10" fillId="0" borderId="1" xfId="1" applyNumberFormat="1" applyFont="1" applyFill="1" applyBorder="1" applyAlignment="1">
      <alignment horizontal="right" vertical="center" wrapText="1"/>
    </xf>
    <xf numFmtId="0" fontId="10" fillId="0" borderId="0" xfId="0" applyFont="1" applyFill="1"/>
    <xf numFmtId="0" fontId="37" fillId="0" borderId="0" xfId="0" applyFont="1" applyAlignment="1">
      <alignment horizontal="center"/>
    </xf>
    <xf numFmtId="0" fontId="37" fillId="0" borderId="0" xfId="0" applyFont="1" applyAlignment="1">
      <alignment horizontal="center" wrapText="1"/>
    </xf>
    <xf numFmtId="0" fontId="30" fillId="0" borderId="1" xfId="0" applyFont="1" applyBorder="1" applyAlignment="1">
      <alignment vertical="center" wrapText="1"/>
    </xf>
    <xf numFmtId="0" fontId="13" fillId="0" borderId="0" xfId="0" applyFont="1" applyAlignment="1">
      <alignment horizont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8" fillId="0" borderId="0" xfId="0" applyFont="1" applyAlignment="1">
      <alignment horizontal="center" vertical="center"/>
    </xf>
    <xf numFmtId="167" fontId="11" fillId="0" borderId="2" xfId="1" applyNumberFormat="1" applyFont="1" applyBorder="1" applyAlignment="1">
      <alignment horizontal="right"/>
    </xf>
    <xf numFmtId="0" fontId="9" fillId="0" borderId="1" xfId="0" applyFont="1" applyBorder="1" applyAlignment="1">
      <alignment horizontal="center" vertical="center" wrapText="1"/>
    </xf>
    <xf numFmtId="0" fontId="6" fillId="0" borderId="0" xfId="0" applyFont="1" applyAlignment="1">
      <alignment horizontal="center"/>
    </xf>
    <xf numFmtId="0" fontId="33"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 xfId="0" applyFont="1" applyBorder="1" applyAlignment="1">
      <alignment horizontal="center" vertical="center"/>
    </xf>
    <xf numFmtId="0" fontId="27" fillId="0" borderId="1" xfId="0" applyFont="1" applyBorder="1" applyAlignment="1">
      <alignment horizontal="center" vertical="center" wrapText="1"/>
    </xf>
    <xf numFmtId="0" fontId="27" fillId="0" borderId="1" xfId="0" applyFont="1" applyBorder="1" applyAlignment="1">
      <alignment horizontal="center" wrapText="1"/>
    </xf>
    <xf numFmtId="0" fontId="27" fillId="0" borderId="1" xfId="0" applyFont="1" applyBorder="1" applyAlignment="1">
      <alignment horizontal="center"/>
    </xf>
    <xf numFmtId="0" fontId="34" fillId="0" borderId="1" xfId="0" applyFont="1" applyBorder="1" applyAlignment="1">
      <alignment horizontal="center" vertical="center" wrapText="1"/>
    </xf>
    <xf numFmtId="0" fontId="34" fillId="0" borderId="1" xfId="0" applyFont="1" applyBorder="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26" fillId="0" borderId="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5"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cellXfs>
  <cellStyles count="34">
    <cellStyle name="Comma" xfId="1" builtinId="3"/>
    <cellStyle name="Comma 10" xfId="3"/>
    <cellStyle name="Comma 2" xfId="6"/>
    <cellStyle name="Comma 2 2" xfId="7"/>
    <cellStyle name="Comma 3" xfId="8"/>
    <cellStyle name="Comma 3 2" xfId="9"/>
    <cellStyle name="Comma 3 2 2" xfId="10"/>
    <cellStyle name="Comma 4" xfId="11"/>
    <cellStyle name="Comma 5" xfId="12"/>
    <cellStyle name="Comma 6" xfId="13"/>
    <cellStyle name="Comma 6 2" xfId="14"/>
    <cellStyle name="Comma 7" xfId="15"/>
    <cellStyle name="Comma 8" xfId="16"/>
    <cellStyle name="Comma 9" xfId="5"/>
    <cellStyle name="Normal" xfId="0" builtinId="0"/>
    <cellStyle name="Normal 10" xfId="17"/>
    <cellStyle name="Normal 11" xfId="18"/>
    <cellStyle name="Normal 12" xfId="19"/>
    <cellStyle name="Normal 13" xfId="20"/>
    <cellStyle name="Normal 14" xfId="4"/>
    <cellStyle name="Normal 15" xfId="2"/>
    <cellStyle name="Normal 2" xfId="21"/>
    <cellStyle name="Normal 2 2" xfId="22"/>
    <cellStyle name="Normal 3" xfId="23"/>
    <cellStyle name="Normal 3 2" xfId="24"/>
    <cellStyle name="Normal 4" xfId="25"/>
    <cellStyle name="Normal 5" xfId="26"/>
    <cellStyle name="Normal 6" xfId="27"/>
    <cellStyle name="Normal 7" xfId="28"/>
    <cellStyle name="Normal 8" xfId="29"/>
    <cellStyle name="Normal 9" xfId="30"/>
    <cellStyle name="Percent 2" xfId="31"/>
    <cellStyle name="Percent 3" xfId="32"/>
    <cellStyle name="Percent 4" xfId="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A4" sqref="A4:B4"/>
    </sheetView>
  </sheetViews>
  <sheetFormatPr defaultRowHeight="16.5" x14ac:dyDescent="0.25"/>
  <cols>
    <col min="1" max="1" width="22.85546875" style="55" customWidth="1"/>
    <col min="2" max="2" width="64" style="55" customWidth="1"/>
    <col min="3" max="16384" width="9.140625" style="55"/>
  </cols>
  <sheetData>
    <row r="1" spans="1:2" x14ac:dyDescent="0.25">
      <c r="A1" s="133" t="s">
        <v>276</v>
      </c>
      <c r="B1" s="133"/>
    </row>
    <row r="2" spans="1:2" ht="36" customHeight="1" x14ac:dyDescent="0.25">
      <c r="A2" s="134" t="s">
        <v>279</v>
      </c>
      <c r="B2" s="133"/>
    </row>
    <row r="3" spans="1:2" x14ac:dyDescent="0.25">
      <c r="A3" s="45" t="s">
        <v>277</v>
      </c>
    </row>
    <row r="4" spans="1:2" x14ac:dyDescent="0.25">
      <c r="A4" s="136" t="s">
        <v>361</v>
      </c>
      <c r="B4" s="136"/>
    </row>
    <row r="6" spans="1:2" s="74" customFormat="1" ht="25.5" customHeight="1" x14ac:dyDescent="0.25">
      <c r="A6" s="73" t="s">
        <v>278</v>
      </c>
      <c r="B6" s="73" t="s">
        <v>72</v>
      </c>
    </row>
    <row r="7" spans="1:2" ht="63.75" customHeight="1" x14ac:dyDescent="0.25">
      <c r="A7" s="135" t="s">
        <v>0</v>
      </c>
      <c r="B7" s="135"/>
    </row>
    <row r="8" spans="1:2" ht="33" x14ac:dyDescent="0.25">
      <c r="A8" s="75" t="s">
        <v>30</v>
      </c>
      <c r="B8" s="75" t="s">
        <v>316</v>
      </c>
    </row>
    <row r="9" spans="1:2" ht="33" x14ac:dyDescent="0.25">
      <c r="A9" s="75" t="s">
        <v>45</v>
      </c>
      <c r="B9" s="75" t="s">
        <v>317</v>
      </c>
    </row>
    <row r="10" spans="1:2" ht="33" x14ac:dyDescent="0.25">
      <c r="A10" s="75" t="s">
        <v>71</v>
      </c>
      <c r="B10" s="75" t="s">
        <v>318</v>
      </c>
    </row>
    <row r="11" spans="1:2" ht="33" x14ac:dyDescent="0.25">
      <c r="A11" s="75" t="s">
        <v>93</v>
      </c>
      <c r="B11" s="75" t="s">
        <v>319</v>
      </c>
    </row>
    <row r="12" spans="1:2" ht="33" x14ac:dyDescent="0.25">
      <c r="A12" s="75" t="s">
        <v>117</v>
      </c>
      <c r="B12" s="75" t="s">
        <v>320</v>
      </c>
    </row>
    <row r="13" spans="1:2" ht="33" x14ac:dyDescent="0.25">
      <c r="A13" s="75" t="s">
        <v>132</v>
      </c>
      <c r="B13" s="75" t="s">
        <v>321</v>
      </c>
    </row>
    <row r="14" spans="1:2" ht="33" x14ac:dyDescent="0.25">
      <c r="A14" s="75" t="s">
        <v>146</v>
      </c>
      <c r="B14" s="75" t="s">
        <v>322</v>
      </c>
    </row>
    <row r="15" spans="1:2" ht="33" x14ac:dyDescent="0.25">
      <c r="A15" s="75" t="s">
        <v>147</v>
      </c>
      <c r="B15" s="75" t="s">
        <v>323</v>
      </c>
    </row>
    <row r="16" spans="1:2" ht="33" x14ac:dyDescent="0.25">
      <c r="A16" s="75" t="s">
        <v>157</v>
      </c>
      <c r="B16" s="75" t="s">
        <v>324</v>
      </c>
    </row>
    <row r="17" spans="1:2" ht="33" x14ac:dyDescent="0.25">
      <c r="A17" s="75" t="s">
        <v>161</v>
      </c>
      <c r="B17" s="75" t="s">
        <v>325</v>
      </c>
    </row>
    <row r="18" spans="1:2" ht="33" x14ac:dyDescent="0.25">
      <c r="A18" s="75" t="s">
        <v>172</v>
      </c>
      <c r="B18" s="75" t="s">
        <v>326</v>
      </c>
    </row>
  </sheetData>
  <mergeCells count="4">
    <mergeCell ref="A1:B1"/>
    <mergeCell ref="A2:B2"/>
    <mergeCell ref="A7:B7"/>
    <mergeCell ref="A4:B4"/>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1"/>
  <sheetViews>
    <sheetView workbookViewId="0">
      <selection activeCell="J29" sqref="J29"/>
    </sheetView>
  </sheetViews>
  <sheetFormatPr defaultRowHeight="15" x14ac:dyDescent="0.25"/>
  <cols>
    <col min="1" max="1" width="6.42578125" style="45" customWidth="1"/>
    <col min="2" max="2" width="21.140625" style="45" customWidth="1"/>
    <col min="3" max="3" width="9.28515625" style="45" bestFit="1" customWidth="1"/>
    <col min="4" max="5" width="9.28515625" style="45" customWidth="1"/>
    <col min="6" max="6" width="9.28515625" style="45" bestFit="1" customWidth="1"/>
    <col min="7" max="7" width="10.28515625" style="45" bestFit="1" customWidth="1"/>
    <col min="8" max="8" width="9.28515625" style="45" bestFit="1" customWidth="1"/>
    <col min="9" max="9" width="10.28515625" style="45" bestFit="1" customWidth="1"/>
    <col min="10" max="10" width="9.85546875" style="45" customWidth="1"/>
    <col min="11" max="12" width="9.28515625" style="45" bestFit="1" customWidth="1"/>
    <col min="13" max="13" width="9.28515625" style="45" customWidth="1"/>
    <col min="14" max="14" width="9.7109375" style="45" customWidth="1"/>
    <col min="15" max="16384" width="9.140625" style="45"/>
  </cols>
  <sheetData>
    <row r="1" spans="1:14" s="55" customFormat="1" ht="16.5" x14ac:dyDescent="0.25">
      <c r="A1" s="55" t="s">
        <v>205</v>
      </c>
      <c r="K1" s="56" t="s">
        <v>157</v>
      </c>
    </row>
    <row r="2" spans="1:14" s="55" customFormat="1" ht="16.5" x14ac:dyDescent="0.25"/>
    <row r="3" spans="1:14" s="55" customFormat="1" ht="16.5" x14ac:dyDescent="0.25">
      <c r="A3" s="154" t="s">
        <v>357</v>
      </c>
      <c r="B3" s="154"/>
      <c r="C3" s="154"/>
      <c r="D3" s="154"/>
      <c r="E3" s="154"/>
      <c r="F3" s="154"/>
      <c r="G3" s="154"/>
      <c r="H3" s="154"/>
      <c r="I3" s="154"/>
      <c r="J3" s="154"/>
      <c r="K3" s="154"/>
      <c r="L3" s="154"/>
      <c r="M3" s="154"/>
      <c r="N3" s="154"/>
    </row>
    <row r="4" spans="1:14" s="55" customFormat="1" ht="16.5" x14ac:dyDescent="0.25">
      <c r="A4" s="155" t="s">
        <v>31</v>
      </c>
      <c r="B4" s="155"/>
      <c r="C4" s="155"/>
      <c r="D4" s="155"/>
      <c r="E4" s="155"/>
      <c r="F4" s="155"/>
      <c r="G4" s="155"/>
      <c r="H4" s="155"/>
      <c r="I4" s="155"/>
      <c r="J4" s="155"/>
      <c r="K4" s="155"/>
      <c r="L4" s="155"/>
      <c r="M4" s="155"/>
      <c r="N4" s="155"/>
    </row>
    <row r="5" spans="1:14" ht="15.75" x14ac:dyDescent="0.25">
      <c r="N5" s="7" t="s">
        <v>32</v>
      </c>
    </row>
    <row r="6" spans="1:14" ht="25.5" customHeight="1" x14ac:dyDescent="0.25">
      <c r="A6" s="156" t="s">
        <v>148</v>
      </c>
      <c r="B6" s="156" t="s">
        <v>149</v>
      </c>
      <c r="C6" s="156" t="s">
        <v>150</v>
      </c>
      <c r="D6" s="156" t="s">
        <v>313</v>
      </c>
      <c r="E6" s="157" t="s">
        <v>151</v>
      </c>
      <c r="F6" s="158"/>
      <c r="G6" s="158"/>
      <c r="H6" s="158"/>
      <c r="I6" s="159"/>
      <c r="J6" s="156" t="s">
        <v>152</v>
      </c>
      <c r="K6" s="156" t="s">
        <v>312</v>
      </c>
      <c r="L6" s="156" t="s">
        <v>18</v>
      </c>
      <c r="M6" s="156" t="s">
        <v>358</v>
      </c>
      <c r="N6" s="156" t="s">
        <v>153</v>
      </c>
    </row>
    <row r="7" spans="1:14" x14ac:dyDescent="0.25">
      <c r="A7" s="156"/>
      <c r="B7" s="156"/>
      <c r="C7" s="156"/>
      <c r="D7" s="156"/>
      <c r="E7" s="156" t="s">
        <v>154</v>
      </c>
      <c r="F7" s="160" t="s">
        <v>74</v>
      </c>
      <c r="G7" s="161"/>
      <c r="H7" s="161"/>
      <c r="I7" s="162"/>
      <c r="J7" s="156"/>
      <c r="K7" s="156"/>
      <c r="L7" s="156"/>
      <c r="M7" s="156"/>
      <c r="N7" s="156"/>
    </row>
    <row r="8" spans="1:14" ht="76.5" x14ac:dyDescent="0.25">
      <c r="A8" s="156"/>
      <c r="B8" s="156"/>
      <c r="C8" s="156"/>
      <c r="D8" s="156"/>
      <c r="E8" s="156"/>
      <c r="F8" s="62" t="s">
        <v>155</v>
      </c>
      <c r="G8" s="62" t="s">
        <v>156</v>
      </c>
      <c r="H8" s="60" t="s">
        <v>261</v>
      </c>
      <c r="I8" s="60" t="s">
        <v>262</v>
      </c>
      <c r="J8" s="156"/>
      <c r="K8" s="156"/>
      <c r="L8" s="156"/>
      <c r="M8" s="156"/>
      <c r="N8" s="156"/>
    </row>
    <row r="9" spans="1:14" ht="25.5" x14ac:dyDescent="0.25">
      <c r="A9" s="62" t="s">
        <v>3</v>
      </c>
      <c r="B9" s="62" t="s">
        <v>4</v>
      </c>
      <c r="C9" s="62">
        <v>1</v>
      </c>
      <c r="D9" s="62" t="s">
        <v>315</v>
      </c>
      <c r="E9" s="62" t="s">
        <v>314</v>
      </c>
      <c r="F9" s="62">
        <v>4</v>
      </c>
      <c r="G9" s="62" t="s">
        <v>170</v>
      </c>
      <c r="H9" s="62">
        <v>6</v>
      </c>
      <c r="I9" s="62">
        <v>7</v>
      </c>
      <c r="J9" s="62">
        <v>8</v>
      </c>
      <c r="K9" s="62">
        <v>9</v>
      </c>
      <c r="L9" s="62">
        <v>10</v>
      </c>
      <c r="M9" s="62">
        <v>11</v>
      </c>
      <c r="N9" s="62">
        <v>12</v>
      </c>
    </row>
    <row r="10" spans="1:14" s="57" customFormat="1" ht="14.25" x14ac:dyDescent="0.2">
      <c r="A10" s="63"/>
      <c r="B10" s="63" t="s">
        <v>126</v>
      </c>
      <c r="C10" s="64">
        <f>SUM(C11:C21)</f>
        <v>8630</v>
      </c>
      <c r="D10" s="64">
        <f>SUM(D11:D21)</f>
        <v>105992</v>
      </c>
      <c r="E10" s="64">
        <f t="shared" ref="E10:N10" si="0">SUM(E11:E21)</f>
        <v>39442</v>
      </c>
      <c r="F10" s="64">
        <f t="shared" si="0"/>
        <v>14618</v>
      </c>
      <c r="G10" s="64">
        <f t="shared" si="0"/>
        <v>24824</v>
      </c>
      <c r="H10" s="64">
        <f t="shared" si="0"/>
        <v>531</v>
      </c>
      <c r="I10" s="64">
        <f t="shared" si="0"/>
        <v>24293</v>
      </c>
      <c r="J10" s="64">
        <f t="shared" si="0"/>
        <v>44408</v>
      </c>
      <c r="K10" s="64">
        <f t="shared" si="0"/>
        <v>19448</v>
      </c>
      <c r="L10" s="64">
        <f t="shared" si="0"/>
        <v>0</v>
      </c>
      <c r="M10" s="64">
        <f t="shared" si="0"/>
        <v>2694</v>
      </c>
      <c r="N10" s="64">
        <f t="shared" si="0"/>
        <v>105992</v>
      </c>
    </row>
    <row r="11" spans="1:14" ht="15.75" x14ac:dyDescent="0.25">
      <c r="A11" s="24">
        <v>1</v>
      </c>
      <c r="B11" s="26" t="s">
        <v>263</v>
      </c>
      <c r="C11" s="65">
        <v>1102</v>
      </c>
      <c r="D11" s="65">
        <f>+E11+J11+K11+L11+M11</f>
        <v>9643</v>
      </c>
      <c r="E11" s="65">
        <f>+F11+G11</f>
        <v>2638</v>
      </c>
      <c r="F11" s="65">
        <v>1212</v>
      </c>
      <c r="G11" s="65">
        <f>+H11+I11</f>
        <v>1426</v>
      </c>
      <c r="H11" s="65">
        <v>63</v>
      </c>
      <c r="I11" s="65">
        <v>1363</v>
      </c>
      <c r="J11" s="65">
        <v>5216</v>
      </c>
      <c r="K11" s="65">
        <v>923</v>
      </c>
      <c r="L11" s="65"/>
      <c r="M11" s="65">
        <v>866</v>
      </c>
      <c r="N11" s="65">
        <v>9643</v>
      </c>
    </row>
    <row r="12" spans="1:14" ht="15.75" x14ac:dyDescent="0.25">
      <c r="A12" s="24">
        <v>2</v>
      </c>
      <c r="B12" s="26" t="s">
        <v>264</v>
      </c>
      <c r="C12" s="65">
        <v>830</v>
      </c>
      <c r="D12" s="65">
        <f t="shared" ref="D12:D21" si="1">+E12+J12+K12+L12+M12</f>
        <v>11002</v>
      </c>
      <c r="E12" s="65">
        <f t="shared" ref="E12:E21" si="2">+F12+G12</f>
        <v>7754.0000000000009</v>
      </c>
      <c r="F12" s="65">
        <v>2898</v>
      </c>
      <c r="G12" s="65">
        <f t="shared" ref="G12:G21" si="3">+H12+I12</f>
        <v>4856.0000000000009</v>
      </c>
      <c r="H12" s="65">
        <v>23</v>
      </c>
      <c r="I12" s="65">
        <v>4833.0000000000009</v>
      </c>
      <c r="J12" s="65">
        <v>902</v>
      </c>
      <c r="K12" s="65">
        <v>2346</v>
      </c>
      <c r="L12" s="65"/>
      <c r="M12" s="65"/>
      <c r="N12" s="65">
        <v>11002</v>
      </c>
    </row>
    <row r="13" spans="1:14" ht="15.75" x14ac:dyDescent="0.25">
      <c r="A13" s="24">
        <v>3</v>
      </c>
      <c r="B13" s="26" t="s">
        <v>265</v>
      </c>
      <c r="C13" s="65">
        <v>395</v>
      </c>
      <c r="D13" s="65">
        <f t="shared" si="1"/>
        <v>9161</v>
      </c>
      <c r="E13" s="65">
        <f t="shared" si="2"/>
        <v>4030</v>
      </c>
      <c r="F13" s="65">
        <v>999</v>
      </c>
      <c r="G13" s="65">
        <f t="shared" si="3"/>
        <v>3031</v>
      </c>
      <c r="H13" s="65">
        <v>19</v>
      </c>
      <c r="I13" s="65">
        <v>3012</v>
      </c>
      <c r="J13" s="65">
        <v>3129</v>
      </c>
      <c r="K13" s="65">
        <v>2002</v>
      </c>
      <c r="L13" s="65"/>
      <c r="M13" s="65"/>
      <c r="N13" s="65">
        <v>9161</v>
      </c>
    </row>
    <row r="14" spans="1:14" ht="15.75" x14ac:dyDescent="0.25">
      <c r="A14" s="24">
        <v>4</v>
      </c>
      <c r="B14" s="26" t="s">
        <v>266</v>
      </c>
      <c r="C14" s="65">
        <v>1211</v>
      </c>
      <c r="D14" s="65">
        <f t="shared" si="1"/>
        <v>10605</v>
      </c>
      <c r="E14" s="65">
        <f t="shared" si="2"/>
        <v>4223</v>
      </c>
      <c r="F14" s="65">
        <v>1591</v>
      </c>
      <c r="G14" s="65">
        <f t="shared" si="3"/>
        <v>2632</v>
      </c>
      <c r="H14" s="65">
        <v>97</v>
      </c>
      <c r="I14" s="65">
        <v>2535</v>
      </c>
      <c r="J14" s="65">
        <v>4209</v>
      </c>
      <c r="K14" s="65">
        <v>2173</v>
      </c>
      <c r="L14" s="65"/>
      <c r="M14" s="65"/>
      <c r="N14" s="65">
        <v>10605</v>
      </c>
    </row>
    <row r="15" spans="1:14" ht="15.75" x14ac:dyDescent="0.25">
      <c r="A15" s="24">
        <v>5</v>
      </c>
      <c r="B15" s="26" t="s">
        <v>267</v>
      </c>
      <c r="C15" s="65">
        <v>875</v>
      </c>
      <c r="D15" s="65">
        <f t="shared" si="1"/>
        <v>9285</v>
      </c>
      <c r="E15" s="65">
        <f t="shared" si="2"/>
        <v>2840</v>
      </c>
      <c r="F15" s="65">
        <v>1388</v>
      </c>
      <c r="G15" s="65">
        <f t="shared" si="3"/>
        <v>1452</v>
      </c>
      <c r="H15" s="65">
        <v>48</v>
      </c>
      <c r="I15" s="65">
        <v>1404</v>
      </c>
      <c r="J15" s="65">
        <v>4546</v>
      </c>
      <c r="K15" s="65">
        <v>1899</v>
      </c>
      <c r="L15" s="65"/>
      <c r="M15" s="65"/>
      <c r="N15" s="65">
        <v>9215</v>
      </c>
    </row>
    <row r="16" spans="1:14" ht="15.75" x14ac:dyDescent="0.25">
      <c r="A16" s="24">
        <v>6</v>
      </c>
      <c r="B16" s="26" t="s">
        <v>268</v>
      </c>
      <c r="C16" s="65">
        <v>838</v>
      </c>
      <c r="D16" s="65">
        <f t="shared" si="1"/>
        <v>8724</v>
      </c>
      <c r="E16" s="65">
        <f t="shared" si="2"/>
        <v>2306</v>
      </c>
      <c r="F16" s="65">
        <v>1024</v>
      </c>
      <c r="G16" s="65">
        <f t="shared" si="3"/>
        <v>1282</v>
      </c>
      <c r="H16" s="65">
        <v>48</v>
      </c>
      <c r="I16" s="65">
        <v>1234</v>
      </c>
      <c r="J16" s="65">
        <v>4548</v>
      </c>
      <c r="K16" s="65">
        <v>1650</v>
      </c>
      <c r="L16" s="65"/>
      <c r="M16" s="65">
        <v>220</v>
      </c>
      <c r="N16" s="65">
        <v>8759</v>
      </c>
    </row>
    <row r="17" spans="1:14" ht="15.75" x14ac:dyDescent="0.25">
      <c r="A17" s="24">
        <v>7</v>
      </c>
      <c r="B17" s="26" t="s">
        <v>269</v>
      </c>
      <c r="C17" s="65">
        <v>1451</v>
      </c>
      <c r="D17" s="65">
        <f t="shared" si="1"/>
        <v>9934</v>
      </c>
      <c r="E17" s="65">
        <f t="shared" si="2"/>
        <v>4531</v>
      </c>
      <c r="F17" s="65">
        <v>1727</v>
      </c>
      <c r="G17" s="65">
        <f t="shared" si="3"/>
        <v>2804</v>
      </c>
      <c r="H17" s="65">
        <v>116</v>
      </c>
      <c r="I17" s="65">
        <v>2688</v>
      </c>
      <c r="J17" s="65">
        <v>3385</v>
      </c>
      <c r="K17" s="65">
        <v>2018</v>
      </c>
      <c r="L17" s="65"/>
      <c r="M17" s="65"/>
      <c r="N17" s="65">
        <v>9934</v>
      </c>
    </row>
    <row r="18" spans="1:14" ht="15.75" x14ac:dyDescent="0.25">
      <c r="A18" s="24">
        <v>8</v>
      </c>
      <c r="B18" s="26" t="s">
        <v>270</v>
      </c>
      <c r="C18" s="65">
        <v>575</v>
      </c>
      <c r="D18" s="65">
        <f t="shared" si="1"/>
        <v>8561</v>
      </c>
      <c r="E18" s="65">
        <f t="shared" si="2"/>
        <v>2878</v>
      </c>
      <c r="F18" s="65">
        <v>1078</v>
      </c>
      <c r="G18" s="65">
        <f t="shared" si="3"/>
        <v>1800</v>
      </c>
      <c r="H18" s="65">
        <v>45</v>
      </c>
      <c r="I18" s="65">
        <v>1755</v>
      </c>
      <c r="J18" s="65">
        <v>3852</v>
      </c>
      <c r="K18" s="65">
        <v>1521</v>
      </c>
      <c r="L18" s="65"/>
      <c r="M18" s="65">
        <v>310</v>
      </c>
      <c r="N18" s="65">
        <v>8561</v>
      </c>
    </row>
    <row r="19" spans="1:14" ht="15.75" x14ac:dyDescent="0.25">
      <c r="A19" s="24">
        <v>9</v>
      </c>
      <c r="B19" s="26" t="s">
        <v>271</v>
      </c>
      <c r="C19" s="65">
        <v>289</v>
      </c>
      <c r="D19" s="65">
        <f t="shared" si="1"/>
        <v>8802</v>
      </c>
      <c r="E19" s="65">
        <f t="shared" si="2"/>
        <v>1391</v>
      </c>
      <c r="F19" s="65">
        <v>603</v>
      </c>
      <c r="G19" s="65">
        <f t="shared" si="3"/>
        <v>788</v>
      </c>
      <c r="H19" s="65">
        <v>11</v>
      </c>
      <c r="I19" s="65">
        <v>777</v>
      </c>
      <c r="J19" s="65">
        <v>5488</v>
      </c>
      <c r="K19" s="65">
        <v>625</v>
      </c>
      <c r="L19" s="65"/>
      <c r="M19" s="65">
        <v>1298</v>
      </c>
      <c r="N19" s="65">
        <v>8802</v>
      </c>
    </row>
    <row r="20" spans="1:14" ht="15.75" x14ac:dyDescent="0.25">
      <c r="A20" s="24">
        <v>10</v>
      </c>
      <c r="B20" s="61" t="s">
        <v>272</v>
      </c>
      <c r="C20" s="65">
        <v>723</v>
      </c>
      <c r="D20" s="65">
        <f t="shared" si="1"/>
        <v>10576</v>
      </c>
      <c r="E20" s="65">
        <f t="shared" si="2"/>
        <v>3775</v>
      </c>
      <c r="F20" s="65">
        <v>1183</v>
      </c>
      <c r="G20" s="65">
        <f t="shared" si="3"/>
        <v>2592</v>
      </c>
      <c r="H20" s="65">
        <v>42</v>
      </c>
      <c r="I20" s="65">
        <v>2550</v>
      </c>
      <c r="J20" s="65">
        <v>4598</v>
      </c>
      <c r="K20" s="65">
        <v>2203</v>
      </c>
      <c r="L20" s="65"/>
      <c r="M20" s="65"/>
      <c r="N20" s="65">
        <v>10611</v>
      </c>
    </row>
    <row r="21" spans="1:14" ht="15.75" x14ac:dyDescent="0.25">
      <c r="A21" s="24">
        <v>11</v>
      </c>
      <c r="B21" s="61" t="s">
        <v>273</v>
      </c>
      <c r="C21" s="65">
        <v>341</v>
      </c>
      <c r="D21" s="65">
        <f t="shared" si="1"/>
        <v>9699</v>
      </c>
      <c r="E21" s="65">
        <f t="shared" si="2"/>
        <v>3076</v>
      </c>
      <c r="F21" s="65">
        <v>915</v>
      </c>
      <c r="G21" s="65">
        <f t="shared" si="3"/>
        <v>2161</v>
      </c>
      <c r="H21" s="65">
        <v>19</v>
      </c>
      <c r="I21" s="65">
        <v>2142</v>
      </c>
      <c r="J21" s="65">
        <v>4535</v>
      </c>
      <c r="K21" s="65">
        <v>2088</v>
      </c>
      <c r="L21" s="65"/>
      <c r="M21" s="65"/>
      <c r="N21" s="65">
        <v>9699</v>
      </c>
    </row>
  </sheetData>
  <mergeCells count="14">
    <mergeCell ref="L6:L8"/>
    <mergeCell ref="N6:N8"/>
    <mergeCell ref="E7:E8"/>
    <mergeCell ref="A3:N3"/>
    <mergeCell ref="A4:N4"/>
    <mergeCell ref="A6:A8"/>
    <mergeCell ref="B6:B8"/>
    <mergeCell ref="C6:C8"/>
    <mergeCell ref="J6:J8"/>
    <mergeCell ref="K6:K8"/>
    <mergeCell ref="E6:I6"/>
    <mergeCell ref="F7:I7"/>
    <mergeCell ref="D6:D8"/>
    <mergeCell ref="M6:M8"/>
  </mergeCells>
  <pageMargins left="0.70866141732283472" right="0.31496062992125984" top="0.74803149606299213" bottom="0.74803149606299213" header="0.31496062992125984" footer="0.31496062992125984"/>
  <pageSetup paperSize="9" scale="95"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9"/>
  <sheetViews>
    <sheetView workbookViewId="0">
      <selection activeCell="E9" sqref="E9:E19"/>
    </sheetView>
  </sheetViews>
  <sheetFormatPr defaultRowHeight="15" x14ac:dyDescent="0.25"/>
  <cols>
    <col min="1" max="1" width="6.42578125" style="45" customWidth="1"/>
    <col min="2" max="2" width="22.28515625" style="45" customWidth="1"/>
    <col min="3" max="4" width="14.28515625" style="45" customWidth="1"/>
    <col min="5" max="5" width="14.5703125" style="45" customWidth="1"/>
    <col min="6" max="6" width="15" style="45" customWidth="1"/>
    <col min="7" max="16384" width="9.140625" style="45"/>
  </cols>
  <sheetData>
    <row r="1" spans="1:6" s="6" customFormat="1" ht="15.75" x14ac:dyDescent="0.25">
      <c r="A1" s="6" t="s">
        <v>205</v>
      </c>
      <c r="E1" s="12" t="s">
        <v>161</v>
      </c>
    </row>
    <row r="2" spans="1:6" s="6" customFormat="1" ht="15.75" x14ac:dyDescent="0.25">
      <c r="E2" s="12"/>
    </row>
    <row r="3" spans="1:6" s="6" customFormat="1" ht="30" customHeight="1" x14ac:dyDescent="0.25">
      <c r="A3" s="163" t="s">
        <v>359</v>
      </c>
      <c r="B3" s="164"/>
      <c r="C3" s="164"/>
      <c r="D3" s="164"/>
      <c r="E3" s="164"/>
      <c r="F3" s="164"/>
    </row>
    <row r="4" spans="1:6" s="6" customFormat="1" ht="15.75" x14ac:dyDescent="0.25">
      <c r="A4" s="140" t="s">
        <v>31</v>
      </c>
      <c r="B4" s="140"/>
      <c r="C4" s="140"/>
      <c r="D4" s="140"/>
      <c r="E4" s="140"/>
      <c r="F4" s="140"/>
    </row>
    <row r="5" spans="1:6" ht="15.75" x14ac:dyDescent="0.25">
      <c r="F5" s="7" t="s">
        <v>32</v>
      </c>
    </row>
    <row r="6" spans="1:6" s="6" customFormat="1" ht="94.5" x14ac:dyDescent="0.25">
      <c r="A6" s="60" t="s">
        <v>1</v>
      </c>
      <c r="B6" s="60" t="s">
        <v>149</v>
      </c>
      <c r="C6" s="60" t="s">
        <v>154</v>
      </c>
      <c r="D6" s="60" t="s">
        <v>158</v>
      </c>
      <c r="E6" s="60" t="s">
        <v>159</v>
      </c>
      <c r="F6" s="60" t="s">
        <v>160</v>
      </c>
    </row>
    <row r="7" spans="1:6" s="6" customFormat="1" ht="15.75" x14ac:dyDescent="0.25">
      <c r="A7" s="24" t="s">
        <v>3</v>
      </c>
      <c r="B7" s="24" t="s">
        <v>4</v>
      </c>
      <c r="C7" s="24">
        <v>1</v>
      </c>
      <c r="D7" s="24">
        <v>2</v>
      </c>
      <c r="E7" s="24">
        <v>3</v>
      </c>
      <c r="F7" s="24">
        <v>4</v>
      </c>
    </row>
    <row r="8" spans="1:6" s="16" customFormat="1" ht="15.75" x14ac:dyDescent="0.25">
      <c r="A8" s="68"/>
      <c r="B8" s="68" t="s">
        <v>126</v>
      </c>
      <c r="C8" s="69">
        <f>SUM(C9:C19)</f>
        <v>7797</v>
      </c>
      <c r="D8" s="69">
        <f t="shared" ref="D8:F8" si="0">SUM(D9:D19)</f>
        <v>0</v>
      </c>
      <c r="E8" s="69">
        <f t="shared" si="0"/>
        <v>7797</v>
      </c>
      <c r="F8" s="69">
        <f t="shared" si="0"/>
        <v>0</v>
      </c>
    </row>
    <row r="9" spans="1:6" s="6" customFormat="1" ht="15.75" x14ac:dyDescent="0.25">
      <c r="A9" s="24">
        <v>1</v>
      </c>
      <c r="B9" s="26" t="s">
        <v>263</v>
      </c>
      <c r="C9" s="66">
        <f>+D9+E9+F9</f>
        <v>624</v>
      </c>
      <c r="D9" s="24"/>
      <c r="E9" s="122">
        <v>624</v>
      </c>
      <c r="F9" s="26"/>
    </row>
    <row r="10" spans="1:6" s="6" customFormat="1" ht="15.75" x14ac:dyDescent="0.25">
      <c r="A10" s="24">
        <v>2</v>
      </c>
      <c r="B10" s="26" t="s">
        <v>264</v>
      </c>
      <c r="C10" s="66">
        <f t="shared" ref="C10:C19" si="1">+D10+E10+F10</f>
        <v>902</v>
      </c>
      <c r="D10" s="24"/>
      <c r="E10" s="122">
        <v>902</v>
      </c>
      <c r="F10" s="26"/>
    </row>
    <row r="11" spans="1:6" s="6" customFormat="1" ht="15.75" x14ac:dyDescent="0.25">
      <c r="A11" s="24">
        <v>3</v>
      </c>
      <c r="B11" s="26" t="s">
        <v>265</v>
      </c>
      <c r="C11" s="66">
        <f t="shared" si="1"/>
        <v>703</v>
      </c>
      <c r="D11" s="24"/>
      <c r="E11" s="122">
        <v>703</v>
      </c>
      <c r="F11" s="26"/>
    </row>
    <row r="12" spans="1:6" s="6" customFormat="1" ht="15.75" x14ac:dyDescent="0.25">
      <c r="A12" s="24">
        <v>4</v>
      </c>
      <c r="B12" s="26" t="s">
        <v>266</v>
      </c>
      <c r="C12" s="66">
        <f t="shared" si="1"/>
        <v>807</v>
      </c>
      <c r="D12" s="24"/>
      <c r="E12" s="122">
        <v>807</v>
      </c>
      <c r="F12" s="26"/>
    </row>
    <row r="13" spans="1:6" s="6" customFormat="1" ht="15.75" x14ac:dyDescent="0.25">
      <c r="A13" s="24">
        <v>5</v>
      </c>
      <c r="B13" s="26" t="s">
        <v>267</v>
      </c>
      <c r="C13" s="66">
        <f t="shared" si="1"/>
        <v>595</v>
      </c>
      <c r="D13" s="24"/>
      <c r="E13" s="122">
        <v>595</v>
      </c>
      <c r="F13" s="26"/>
    </row>
    <row r="14" spans="1:6" s="6" customFormat="1" ht="15.75" x14ac:dyDescent="0.25">
      <c r="A14" s="24">
        <v>6</v>
      </c>
      <c r="B14" s="26" t="s">
        <v>268</v>
      </c>
      <c r="C14" s="66">
        <f t="shared" si="1"/>
        <v>590</v>
      </c>
      <c r="D14" s="24"/>
      <c r="E14" s="122">
        <v>590</v>
      </c>
      <c r="F14" s="26"/>
    </row>
    <row r="15" spans="1:6" s="6" customFormat="1" ht="15.75" x14ac:dyDescent="0.25">
      <c r="A15" s="24">
        <v>7</v>
      </c>
      <c r="B15" s="26" t="s">
        <v>269</v>
      </c>
      <c r="C15" s="66">
        <f t="shared" si="1"/>
        <v>718</v>
      </c>
      <c r="D15" s="24"/>
      <c r="E15" s="122">
        <v>718</v>
      </c>
      <c r="F15" s="26"/>
    </row>
    <row r="16" spans="1:6" s="6" customFormat="1" ht="15.75" x14ac:dyDescent="0.25">
      <c r="A16" s="24">
        <v>8</v>
      </c>
      <c r="B16" s="26" t="s">
        <v>270</v>
      </c>
      <c r="C16" s="66">
        <f t="shared" si="1"/>
        <v>642</v>
      </c>
      <c r="D16" s="24"/>
      <c r="E16" s="122">
        <v>642</v>
      </c>
      <c r="F16" s="26"/>
    </row>
    <row r="17" spans="1:6" s="6" customFormat="1" ht="15.75" x14ac:dyDescent="0.25">
      <c r="A17" s="24">
        <v>9</v>
      </c>
      <c r="B17" s="26" t="s">
        <v>271</v>
      </c>
      <c r="C17" s="66">
        <f t="shared" si="1"/>
        <v>636</v>
      </c>
      <c r="D17" s="24"/>
      <c r="E17" s="122">
        <v>636</v>
      </c>
      <c r="F17" s="26"/>
    </row>
    <row r="18" spans="1:6" s="6" customFormat="1" ht="15.75" x14ac:dyDescent="0.25">
      <c r="A18" s="24">
        <v>10</v>
      </c>
      <c r="B18" s="70" t="s">
        <v>272</v>
      </c>
      <c r="C18" s="66">
        <f t="shared" si="1"/>
        <v>822</v>
      </c>
      <c r="D18" s="24"/>
      <c r="E18" s="122">
        <v>822</v>
      </c>
      <c r="F18" s="26"/>
    </row>
    <row r="19" spans="1:6" s="6" customFormat="1" ht="15.75" x14ac:dyDescent="0.25">
      <c r="A19" s="24">
        <v>11</v>
      </c>
      <c r="B19" s="70" t="s">
        <v>273</v>
      </c>
      <c r="C19" s="66">
        <f t="shared" si="1"/>
        <v>758</v>
      </c>
      <c r="D19" s="24"/>
      <c r="E19" s="122">
        <v>758</v>
      </c>
      <c r="F19" s="26"/>
    </row>
  </sheetData>
  <mergeCells count="2">
    <mergeCell ref="A3:F3"/>
    <mergeCell ref="A4:F4"/>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9"/>
  <sheetViews>
    <sheetView workbookViewId="0">
      <selection activeCell="P26" sqref="P26"/>
    </sheetView>
  </sheetViews>
  <sheetFormatPr defaultRowHeight="15.75" x14ac:dyDescent="0.25"/>
  <cols>
    <col min="1" max="1" width="6.5703125" style="6" customWidth="1"/>
    <col min="2" max="2" width="26.42578125" style="6" customWidth="1"/>
    <col min="3" max="3" width="10.140625" style="6" customWidth="1"/>
    <col min="4" max="4" width="10.42578125" style="6" customWidth="1"/>
    <col min="5" max="5" width="9.140625" style="6"/>
    <col min="6" max="6" width="10.28515625" style="6" customWidth="1"/>
    <col min="7" max="7" width="9.7109375" style="6" customWidth="1"/>
    <col min="8" max="8" width="10.140625" style="6" customWidth="1"/>
    <col min="9" max="16384" width="9.140625" style="6"/>
  </cols>
  <sheetData>
    <row r="1" spans="1:12" x14ac:dyDescent="0.25">
      <c r="A1" s="6" t="s">
        <v>205</v>
      </c>
      <c r="J1" s="138" t="s">
        <v>172</v>
      </c>
      <c r="K1" s="138"/>
      <c r="L1" s="138"/>
    </row>
    <row r="4" spans="1:12" x14ac:dyDescent="0.25">
      <c r="A4" s="139" t="s">
        <v>360</v>
      </c>
      <c r="B4" s="139"/>
      <c r="C4" s="139"/>
      <c r="D4" s="139"/>
      <c r="E4" s="139"/>
      <c r="F4" s="139"/>
      <c r="G4" s="139"/>
      <c r="H4" s="139"/>
      <c r="I4" s="139"/>
      <c r="J4" s="139"/>
      <c r="K4" s="139"/>
      <c r="L4" s="139"/>
    </row>
    <row r="5" spans="1:12" x14ac:dyDescent="0.25">
      <c r="A5" s="140" t="s">
        <v>31</v>
      </c>
      <c r="B5" s="140"/>
      <c r="C5" s="140"/>
      <c r="D5" s="140"/>
      <c r="E5" s="140"/>
      <c r="F5" s="140"/>
      <c r="G5" s="140"/>
      <c r="H5" s="140"/>
      <c r="I5" s="140"/>
      <c r="J5" s="140"/>
      <c r="K5" s="140"/>
      <c r="L5" s="140"/>
    </row>
    <row r="6" spans="1:12" x14ac:dyDescent="0.25">
      <c r="L6" s="7" t="s">
        <v>32</v>
      </c>
    </row>
    <row r="7" spans="1:12" ht="15.75" customHeight="1" x14ac:dyDescent="0.25">
      <c r="A7" s="165" t="s">
        <v>1</v>
      </c>
      <c r="B7" s="165" t="s">
        <v>149</v>
      </c>
      <c r="C7" s="165" t="s">
        <v>154</v>
      </c>
      <c r="D7" s="165" t="s">
        <v>162</v>
      </c>
      <c r="E7" s="165"/>
      <c r="F7" s="165" t="s">
        <v>283</v>
      </c>
      <c r="G7" s="165"/>
      <c r="H7" s="165"/>
      <c r="I7" s="165"/>
      <c r="J7" s="165"/>
      <c r="K7" s="165"/>
      <c r="L7" s="165"/>
    </row>
    <row r="8" spans="1:12" ht="15.75" customHeight="1" x14ac:dyDescent="0.25">
      <c r="A8" s="165"/>
      <c r="B8" s="165"/>
      <c r="C8" s="165"/>
      <c r="D8" s="166" t="s">
        <v>163</v>
      </c>
      <c r="E8" s="166" t="s">
        <v>164</v>
      </c>
      <c r="F8" s="165" t="s">
        <v>154</v>
      </c>
      <c r="G8" s="166" t="s">
        <v>163</v>
      </c>
      <c r="H8" s="166"/>
      <c r="I8" s="166"/>
      <c r="J8" s="166" t="s">
        <v>164</v>
      </c>
      <c r="K8" s="166"/>
      <c r="L8" s="166"/>
    </row>
    <row r="9" spans="1:12" ht="47.25" x14ac:dyDescent="0.25">
      <c r="A9" s="165"/>
      <c r="B9" s="165"/>
      <c r="C9" s="165"/>
      <c r="D9" s="166"/>
      <c r="E9" s="166"/>
      <c r="F9" s="165"/>
      <c r="G9" s="24" t="s">
        <v>154</v>
      </c>
      <c r="H9" s="24" t="s">
        <v>165</v>
      </c>
      <c r="I9" s="24" t="s">
        <v>166</v>
      </c>
      <c r="J9" s="24" t="s">
        <v>154</v>
      </c>
      <c r="K9" s="24" t="s">
        <v>165</v>
      </c>
      <c r="L9" s="24" t="s">
        <v>166</v>
      </c>
    </row>
    <row r="10" spans="1:12" x14ac:dyDescent="0.25">
      <c r="A10" s="24" t="s">
        <v>3</v>
      </c>
      <c r="B10" s="24" t="s">
        <v>4</v>
      </c>
      <c r="C10" s="24" t="s">
        <v>78</v>
      </c>
      <c r="D10" s="24" t="s">
        <v>167</v>
      </c>
      <c r="E10" s="24" t="s">
        <v>168</v>
      </c>
      <c r="F10" s="24" t="s">
        <v>169</v>
      </c>
      <c r="G10" s="24" t="s">
        <v>170</v>
      </c>
      <c r="H10" s="24">
        <v>6</v>
      </c>
      <c r="I10" s="24">
        <v>7</v>
      </c>
      <c r="J10" s="24" t="s">
        <v>171</v>
      </c>
      <c r="K10" s="24">
        <v>9</v>
      </c>
      <c r="L10" s="24">
        <v>10</v>
      </c>
    </row>
    <row r="11" spans="1:12" x14ac:dyDescent="0.25">
      <c r="A11" s="60"/>
      <c r="B11" s="68" t="s">
        <v>126</v>
      </c>
      <c r="C11" s="71">
        <f t="shared" ref="C11:L11" si="0">+C12+C18</f>
        <v>93744</v>
      </c>
      <c r="D11" s="71">
        <f t="shared" si="0"/>
        <v>90533</v>
      </c>
      <c r="E11" s="71">
        <f t="shared" si="0"/>
        <v>3211</v>
      </c>
      <c r="F11" s="71">
        <f t="shared" si="0"/>
        <v>93744</v>
      </c>
      <c r="G11" s="71">
        <f t="shared" si="0"/>
        <v>90533</v>
      </c>
      <c r="H11" s="71">
        <f t="shared" si="0"/>
        <v>90533</v>
      </c>
      <c r="I11" s="71">
        <f t="shared" si="0"/>
        <v>0</v>
      </c>
      <c r="J11" s="71">
        <f t="shared" si="0"/>
        <v>3211</v>
      </c>
      <c r="K11" s="71">
        <f t="shared" si="0"/>
        <v>3211</v>
      </c>
      <c r="L11" s="71">
        <f t="shared" si="0"/>
        <v>0</v>
      </c>
    </row>
    <row r="12" spans="1:12" x14ac:dyDescent="0.25">
      <c r="A12" s="60" t="s">
        <v>6</v>
      </c>
      <c r="B12" s="68" t="s">
        <v>75</v>
      </c>
      <c r="C12" s="71">
        <f>SUM(C13:C17)</f>
        <v>93359</v>
      </c>
      <c r="D12" s="71">
        <f>SUM(D13:D17)</f>
        <v>90533</v>
      </c>
      <c r="E12" s="71">
        <f t="shared" ref="E12:L12" si="1">SUM(E13:E17)</f>
        <v>2826</v>
      </c>
      <c r="F12" s="71">
        <f t="shared" si="1"/>
        <v>93359</v>
      </c>
      <c r="G12" s="71">
        <f t="shared" si="1"/>
        <v>90533</v>
      </c>
      <c r="H12" s="71">
        <f t="shared" si="1"/>
        <v>90533</v>
      </c>
      <c r="I12" s="71">
        <f t="shared" si="1"/>
        <v>0</v>
      </c>
      <c r="J12" s="71">
        <f t="shared" si="1"/>
        <v>2826</v>
      </c>
      <c r="K12" s="71">
        <f t="shared" si="1"/>
        <v>2826</v>
      </c>
      <c r="L12" s="71">
        <f t="shared" si="1"/>
        <v>0</v>
      </c>
    </row>
    <row r="13" spans="1:12" x14ac:dyDescent="0.25">
      <c r="A13" s="24">
        <v>1</v>
      </c>
      <c r="B13" s="26" t="s">
        <v>274</v>
      </c>
      <c r="C13" s="72">
        <f>+D13+E13</f>
        <v>740</v>
      </c>
      <c r="D13" s="72">
        <f>+G13</f>
        <v>0</v>
      </c>
      <c r="E13" s="72">
        <f>+J13</f>
        <v>740</v>
      </c>
      <c r="F13" s="72">
        <f>+G13+J13</f>
        <v>740</v>
      </c>
      <c r="G13" s="72">
        <f>+H13+I13</f>
        <v>0</v>
      </c>
      <c r="H13" s="72"/>
      <c r="I13" s="72"/>
      <c r="J13" s="72">
        <f>+K13+L13</f>
        <v>740</v>
      </c>
      <c r="K13" s="72">
        <v>740</v>
      </c>
      <c r="L13" s="72"/>
    </row>
    <row r="14" spans="1:12" ht="31.5" hidden="1" x14ac:dyDescent="0.25">
      <c r="A14" s="76">
        <v>2</v>
      </c>
      <c r="B14" s="26" t="s">
        <v>280</v>
      </c>
      <c r="C14" s="72">
        <f t="shared" ref="C14:C17" si="2">+D14+E14</f>
        <v>0</v>
      </c>
      <c r="D14" s="72">
        <f t="shared" ref="D14:D15" si="3">+G14</f>
        <v>0</v>
      </c>
      <c r="E14" s="72">
        <f t="shared" ref="E14:E17" si="4">+J14</f>
        <v>0</v>
      </c>
      <c r="F14" s="72">
        <f t="shared" ref="F14:F17" si="5">+G14+J14</f>
        <v>0</v>
      </c>
      <c r="G14" s="72">
        <f t="shared" ref="G14:G17" si="6">+H14+I14</f>
        <v>0</v>
      </c>
      <c r="H14" s="72"/>
      <c r="I14" s="72"/>
      <c r="J14" s="72"/>
      <c r="K14" s="72"/>
      <c r="L14" s="72"/>
    </row>
    <row r="15" spans="1:12" ht="31.5" hidden="1" x14ac:dyDescent="0.25">
      <c r="A15" s="76">
        <v>3</v>
      </c>
      <c r="B15" s="26" t="s">
        <v>281</v>
      </c>
      <c r="C15" s="72">
        <f t="shared" si="2"/>
        <v>0</v>
      </c>
      <c r="D15" s="72">
        <f t="shared" si="3"/>
        <v>0</v>
      </c>
      <c r="E15" s="72">
        <f t="shared" si="4"/>
        <v>0</v>
      </c>
      <c r="F15" s="72">
        <f t="shared" si="5"/>
        <v>0</v>
      </c>
      <c r="G15" s="72">
        <f t="shared" si="6"/>
        <v>0</v>
      </c>
      <c r="H15" s="72"/>
      <c r="I15" s="72"/>
      <c r="J15" s="72"/>
      <c r="K15" s="72"/>
      <c r="L15" s="72"/>
    </row>
    <row r="16" spans="1:12" hidden="1" x14ac:dyDescent="0.25">
      <c r="A16" s="76">
        <v>4</v>
      </c>
      <c r="B16" s="26" t="s">
        <v>282</v>
      </c>
      <c r="C16" s="72">
        <f t="shared" si="2"/>
        <v>0</v>
      </c>
      <c r="D16" s="72"/>
      <c r="E16" s="72">
        <f t="shared" si="4"/>
        <v>0</v>
      </c>
      <c r="F16" s="72">
        <f t="shared" si="5"/>
        <v>0</v>
      </c>
      <c r="G16" s="72">
        <f t="shared" si="6"/>
        <v>0</v>
      </c>
      <c r="H16" s="72"/>
      <c r="I16" s="72"/>
      <c r="J16" s="72"/>
      <c r="K16" s="72"/>
      <c r="L16" s="72"/>
    </row>
    <row r="17" spans="1:12" x14ac:dyDescent="0.25">
      <c r="A17" s="76">
        <v>2</v>
      </c>
      <c r="B17" s="26" t="s">
        <v>75</v>
      </c>
      <c r="C17" s="72">
        <f t="shared" si="2"/>
        <v>92619</v>
      </c>
      <c r="D17" s="72">
        <f>+G17</f>
        <v>90533</v>
      </c>
      <c r="E17" s="72">
        <f t="shared" si="4"/>
        <v>2086</v>
      </c>
      <c r="F17" s="72">
        <f t="shared" si="5"/>
        <v>92619</v>
      </c>
      <c r="G17" s="72">
        <f t="shared" si="6"/>
        <v>90533</v>
      </c>
      <c r="H17" s="72">
        <v>90533</v>
      </c>
      <c r="I17" s="72"/>
      <c r="J17" s="72">
        <f t="shared" ref="J17" si="7">+K17+L17</f>
        <v>2086</v>
      </c>
      <c r="K17" s="72">
        <v>2086</v>
      </c>
      <c r="L17" s="72"/>
    </row>
    <row r="18" spans="1:12" x14ac:dyDescent="0.25">
      <c r="A18" s="60" t="s">
        <v>11</v>
      </c>
      <c r="B18" s="68" t="s">
        <v>275</v>
      </c>
      <c r="C18" s="71">
        <f>SUM(C19:C29)</f>
        <v>385</v>
      </c>
      <c r="D18" s="71">
        <f t="shared" ref="D18:L18" si="8">SUM(D19:D29)</f>
        <v>0</v>
      </c>
      <c r="E18" s="71">
        <f t="shared" si="8"/>
        <v>385</v>
      </c>
      <c r="F18" s="71">
        <f t="shared" si="8"/>
        <v>385</v>
      </c>
      <c r="G18" s="71">
        <f t="shared" si="8"/>
        <v>0</v>
      </c>
      <c r="H18" s="71">
        <f t="shared" si="8"/>
        <v>0</v>
      </c>
      <c r="I18" s="71">
        <f t="shared" si="8"/>
        <v>0</v>
      </c>
      <c r="J18" s="71">
        <f t="shared" si="8"/>
        <v>385</v>
      </c>
      <c r="K18" s="71">
        <f t="shared" si="8"/>
        <v>385</v>
      </c>
      <c r="L18" s="71">
        <f t="shared" si="8"/>
        <v>0</v>
      </c>
    </row>
    <row r="19" spans="1:12" x14ac:dyDescent="0.25">
      <c r="A19" s="24">
        <v>1</v>
      </c>
      <c r="B19" s="26" t="s">
        <v>263</v>
      </c>
      <c r="C19" s="72">
        <f>+D19+E19</f>
        <v>35</v>
      </c>
      <c r="D19" s="72"/>
      <c r="E19" s="72">
        <f>+J19</f>
        <v>35</v>
      </c>
      <c r="F19" s="72">
        <f>+G19+J19</f>
        <v>35</v>
      </c>
      <c r="G19" s="72"/>
      <c r="H19" s="72"/>
      <c r="I19" s="72"/>
      <c r="J19" s="72">
        <f t="shared" ref="J19:J29" si="9">+K19+L19</f>
        <v>35</v>
      </c>
      <c r="K19" s="72">
        <v>35</v>
      </c>
      <c r="L19" s="72"/>
    </row>
    <row r="20" spans="1:12" x14ac:dyDescent="0.25">
      <c r="A20" s="24">
        <v>2</v>
      </c>
      <c r="B20" s="26" t="s">
        <v>264</v>
      </c>
      <c r="C20" s="72">
        <f t="shared" ref="C20:C29" si="10">+D20+E20</f>
        <v>35</v>
      </c>
      <c r="D20" s="72"/>
      <c r="E20" s="72">
        <f t="shared" ref="E20:E29" si="11">+J20</f>
        <v>35</v>
      </c>
      <c r="F20" s="72">
        <f t="shared" ref="F20:F29" si="12">+G20+J20</f>
        <v>35</v>
      </c>
      <c r="G20" s="72"/>
      <c r="H20" s="72"/>
      <c r="I20" s="72"/>
      <c r="J20" s="72">
        <f t="shared" si="9"/>
        <v>35</v>
      </c>
      <c r="K20" s="72">
        <v>35</v>
      </c>
      <c r="L20" s="72"/>
    </row>
    <row r="21" spans="1:12" x14ac:dyDescent="0.25">
      <c r="A21" s="24">
        <v>3</v>
      </c>
      <c r="B21" s="26" t="s">
        <v>265</v>
      </c>
      <c r="C21" s="72">
        <f t="shared" si="10"/>
        <v>35</v>
      </c>
      <c r="D21" s="72"/>
      <c r="E21" s="72">
        <f t="shared" si="11"/>
        <v>35</v>
      </c>
      <c r="F21" s="72">
        <f t="shared" si="12"/>
        <v>35</v>
      </c>
      <c r="G21" s="72"/>
      <c r="H21" s="72"/>
      <c r="I21" s="72"/>
      <c r="J21" s="72">
        <f t="shared" si="9"/>
        <v>35</v>
      </c>
      <c r="K21" s="72">
        <v>35</v>
      </c>
      <c r="L21" s="72"/>
    </row>
    <row r="22" spans="1:12" x14ac:dyDescent="0.25">
      <c r="A22" s="24">
        <v>4</v>
      </c>
      <c r="B22" s="26" t="s">
        <v>266</v>
      </c>
      <c r="C22" s="72">
        <f t="shared" si="10"/>
        <v>35</v>
      </c>
      <c r="D22" s="72"/>
      <c r="E22" s="72">
        <f t="shared" si="11"/>
        <v>35</v>
      </c>
      <c r="F22" s="72">
        <f t="shared" si="12"/>
        <v>35</v>
      </c>
      <c r="G22" s="72"/>
      <c r="H22" s="72"/>
      <c r="I22" s="72"/>
      <c r="J22" s="72">
        <f t="shared" si="9"/>
        <v>35</v>
      </c>
      <c r="K22" s="72">
        <v>35</v>
      </c>
      <c r="L22" s="72"/>
    </row>
    <row r="23" spans="1:12" x14ac:dyDescent="0.25">
      <c r="A23" s="24">
        <v>5</v>
      </c>
      <c r="B23" s="26" t="s">
        <v>267</v>
      </c>
      <c r="C23" s="72">
        <f t="shared" si="10"/>
        <v>35</v>
      </c>
      <c r="D23" s="72"/>
      <c r="E23" s="72">
        <f t="shared" si="11"/>
        <v>35</v>
      </c>
      <c r="F23" s="72">
        <f t="shared" si="12"/>
        <v>35</v>
      </c>
      <c r="G23" s="72"/>
      <c r="H23" s="72"/>
      <c r="I23" s="72"/>
      <c r="J23" s="72">
        <f t="shared" si="9"/>
        <v>35</v>
      </c>
      <c r="K23" s="72">
        <v>35</v>
      </c>
      <c r="L23" s="72"/>
    </row>
    <row r="24" spans="1:12" x14ac:dyDescent="0.25">
      <c r="A24" s="24">
        <v>6</v>
      </c>
      <c r="B24" s="26" t="s">
        <v>268</v>
      </c>
      <c r="C24" s="72">
        <f t="shared" si="10"/>
        <v>35</v>
      </c>
      <c r="D24" s="72"/>
      <c r="E24" s="72">
        <f t="shared" si="11"/>
        <v>35</v>
      </c>
      <c r="F24" s="72">
        <f t="shared" si="12"/>
        <v>35</v>
      </c>
      <c r="G24" s="72"/>
      <c r="H24" s="72"/>
      <c r="I24" s="72"/>
      <c r="J24" s="72">
        <f t="shared" si="9"/>
        <v>35</v>
      </c>
      <c r="K24" s="72">
        <v>35</v>
      </c>
      <c r="L24" s="72"/>
    </row>
    <row r="25" spans="1:12" x14ac:dyDescent="0.25">
      <c r="A25" s="24">
        <v>7</v>
      </c>
      <c r="B25" s="26" t="s">
        <v>269</v>
      </c>
      <c r="C25" s="72">
        <f t="shared" si="10"/>
        <v>35</v>
      </c>
      <c r="D25" s="72"/>
      <c r="E25" s="72">
        <f t="shared" si="11"/>
        <v>35</v>
      </c>
      <c r="F25" s="72">
        <f t="shared" si="12"/>
        <v>35</v>
      </c>
      <c r="G25" s="72"/>
      <c r="H25" s="72"/>
      <c r="I25" s="72"/>
      <c r="J25" s="72">
        <f t="shared" si="9"/>
        <v>35</v>
      </c>
      <c r="K25" s="72">
        <v>35</v>
      </c>
      <c r="L25" s="72"/>
    </row>
    <row r="26" spans="1:12" x14ac:dyDescent="0.25">
      <c r="A26" s="24">
        <v>8</v>
      </c>
      <c r="B26" s="26" t="s">
        <v>270</v>
      </c>
      <c r="C26" s="72">
        <f t="shared" si="10"/>
        <v>35</v>
      </c>
      <c r="D26" s="72"/>
      <c r="E26" s="72">
        <f t="shared" si="11"/>
        <v>35</v>
      </c>
      <c r="F26" s="72">
        <f t="shared" si="12"/>
        <v>35</v>
      </c>
      <c r="G26" s="72"/>
      <c r="H26" s="72"/>
      <c r="I26" s="72"/>
      <c r="J26" s="72">
        <f t="shared" si="9"/>
        <v>35</v>
      </c>
      <c r="K26" s="72">
        <v>35</v>
      </c>
      <c r="L26" s="72"/>
    </row>
    <row r="27" spans="1:12" x14ac:dyDescent="0.25">
      <c r="A27" s="24">
        <v>9</v>
      </c>
      <c r="B27" s="26" t="s">
        <v>271</v>
      </c>
      <c r="C27" s="72">
        <f t="shared" si="10"/>
        <v>35</v>
      </c>
      <c r="D27" s="72"/>
      <c r="E27" s="72">
        <f t="shared" si="11"/>
        <v>35</v>
      </c>
      <c r="F27" s="72">
        <f t="shared" si="12"/>
        <v>35</v>
      </c>
      <c r="G27" s="72"/>
      <c r="H27" s="72"/>
      <c r="I27" s="72"/>
      <c r="J27" s="72">
        <f t="shared" si="9"/>
        <v>35</v>
      </c>
      <c r="K27" s="72">
        <v>35</v>
      </c>
      <c r="L27" s="72"/>
    </row>
    <row r="28" spans="1:12" x14ac:dyDescent="0.25">
      <c r="A28" s="24">
        <v>10</v>
      </c>
      <c r="B28" s="70" t="s">
        <v>272</v>
      </c>
      <c r="C28" s="72">
        <f t="shared" si="10"/>
        <v>35</v>
      </c>
      <c r="D28" s="72"/>
      <c r="E28" s="72">
        <f t="shared" si="11"/>
        <v>35</v>
      </c>
      <c r="F28" s="72">
        <f t="shared" si="12"/>
        <v>35</v>
      </c>
      <c r="G28" s="72"/>
      <c r="H28" s="72"/>
      <c r="I28" s="72"/>
      <c r="J28" s="72">
        <f t="shared" si="9"/>
        <v>35</v>
      </c>
      <c r="K28" s="72">
        <v>35</v>
      </c>
      <c r="L28" s="72"/>
    </row>
    <row r="29" spans="1:12" x14ac:dyDescent="0.25">
      <c r="A29" s="24">
        <v>11</v>
      </c>
      <c r="B29" s="70" t="s">
        <v>273</v>
      </c>
      <c r="C29" s="72">
        <f t="shared" si="10"/>
        <v>35</v>
      </c>
      <c r="D29" s="72"/>
      <c r="E29" s="72">
        <f t="shared" si="11"/>
        <v>35</v>
      </c>
      <c r="F29" s="72">
        <f t="shared" si="12"/>
        <v>35</v>
      </c>
      <c r="G29" s="72"/>
      <c r="H29" s="72"/>
      <c r="I29" s="72"/>
      <c r="J29" s="72">
        <f t="shared" si="9"/>
        <v>35</v>
      </c>
      <c r="K29" s="72">
        <v>35</v>
      </c>
      <c r="L29" s="72"/>
    </row>
  </sheetData>
  <mergeCells count="13">
    <mergeCell ref="J1:L1"/>
    <mergeCell ref="A4:L4"/>
    <mergeCell ref="A5:L5"/>
    <mergeCell ref="A7:A9"/>
    <mergeCell ref="B7:B9"/>
    <mergeCell ref="C7:C9"/>
    <mergeCell ref="D7:E7"/>
    <mergeCell ref="F7:L7"/>
    <mergeCell ref="D8:D9"/>
    <mergeCell ref="E8:E9"/>
    <mergeCell ref="F8:F9"/>
    <mergeCell ref="G8:I8"/>
    <mergeCell ref="J8:L8"/>
  </mergeCells>
  <pageMargins left="0.70866141732283472" right="0.70866141732283472" top="0.74803149606299213" bottom="0.74803149606299213" header="0.31496062992125984" footer="0.31496062992125984"/>
  <pageSetup paperSize="9" orientation="landscape"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workbookViewId="0">
      <selection activeCell="F18" sqref="F18"/>
    </sheetView>
  </sheetViews>
  <sheetFormatPr defaultRowHeight="15" x14ac:dyDescent="0.25"/>
  <cols>
    <col min="1" max="1" width="6.7109375" customWidth="1"/>
    <col min="2" max="2" width="29.140625" customWidth="1"/>
  </cols>
  <sheetData>
    <row r="1" spans="1:22" x14ac:dyDescent="0.25">
      <c r="A1" t="s">
        <v>205</v>
      </c>
      <c r="U1" s="1" t="s">
        <v>204</v>
      </c>
    </row>
    <row r="3" spans="1:22" x14ac:dyDescent="0.25">
      <c r="A3" s="168" t="s">
        <v>203</v>
      </c>
      <c r="B3" s="168"/>
      <c r="C3" s="168"/>
      <c r="D3" s="168"/>
      <c r="E3" s="168"/>
      <c r="F3" s="168"/>
      <c r="G3" s="168"/>
      <c r="H3" s="168"/>
      <c r="I3" s="168"/>
      <c r="J3" s="168"/>
      <c r="K3" s="168"/>
      <c r="L3" s="168"/>
      <c r="M3" s="168"/>
      <c r="N3" s="168"/>
      <c r="O3" s="168"/>
      <c r="P3" s="168"/>
      <c r="Q3" s="168"/>
      <c r="R3" s="168"/>
      <c r="S3" s="168"/>
      <c r="T3" s="168"/>
      <c r="U3" s="168"/>
      <c r="V3" s="168"/>
    </row>
    <row r="4" spans="1:22" x14ac:dyDescent="0.25">
      <c r="A4" s="169" t="s">
        <v>31</v>
      </c>
      <c r="B4" s="169"/>
      <c r="C4" s="169"/>
      <c r="D4" s="169"/>
      <c r="E4" s="169"/>
      <c r="F4" s="169"/>
      <c r="G4" s="169"/>
      <c r="H4" s="169"/>
      <c r="I4" s="169"/>
      <c r="J4" s="169"/>
      <c r="K4" s="169"/>
      <c r="L4" s="169"/>
      <c r="M4" s="169"/>
      <c r="N4" s="169"/>
      <c r="O4" s="169"/>
      <c r="P4" s="169"/>
      <c r="Q4" s="169"/>
      <c r="R4" s="169"/>
      <c r="S4" s="169"/>
      <c r="T4" s="169"/>
      <c r="U4" s="169"/>
      <c r="V4" s="169"/>
    </row>
    <row r="6" spans="1:22" x14ac:dyDescent="0.25">
      <c r="A6" s="167" t="s">
        <v>1</v>
      </c>
      <c r="B6" s="167" t="s">
        <v>173</v>
      </c>
      <c r="C6" s="167" t="s">
        <v>174</v>
      </c>
      <c r="D6" s="167" t="s">
        <v>175</v>
      </c>
      <c r="E6" s="167" t="s">
        <v>176</v>
      </c>
      <c r="F6" s="167" t="s">
        <v>177</v>
      </c>
      <c r="G6" s="167"/>
      <c r="H6" s="167"/>
      <c r="I6" s="167"/>
      <c r="J6" s="167"/>
      <c r="K6" s="167" t="s">
        <v>178</v>
      </c>
      <c r="L6" s="167"/>
      <c r="M6" s="167"/>
      <c r="N6" s="167"/>
      <c r="O6" s="167" t="s">
        <v>179</v>
      </c>
      <c r="P6" s="167"/>
      <c r="Q6" s="167"/>
      <c r="R6" s="167"/>
      <c r="S6" s="167" t="s">
        <v>180</v>
      </c>
      <c r="T6" s="167"/>
      <c r="U6" s="167"/>
      <c r="V6" s="167"/>
    </row>
    <row r="7" spans="1:22" x14ac:dyDescent="0.25">
      <c r="A7" s="167"/>
      <c r="B7" s="167"/>
      <c r="C7" s="167"/>
      <c r="D7" s="167"/>
      <c r="E7" s="167"/>
      <c r="F7" s="167" t="s">
        <v>181</v>
      </c>
      <c r="G7" s="167" t="s">
        <v>182</v>
      </c>
      <c r="H7" s="167"/>
      <c r="I7" s="167"/>
      <c r="J7" s="167"/>
      <c r="K7" s="167"/>
      <c r="L7" s="167"/>
      <c r="M7" s="167"/>
      <c r="N7" s="167"/>
      <c r="O7" s="167"/>
      <c r="P7" s="167"/>
      <c r="Q7" s="167"/>
      <c r="R7" s="167"/>
      <c r="S7" s="167"/>
      <c r="T7" s="167"/>
      <c r="U7" s="167"/>
      <c r="V7" s="167"/>
    </row>
    <row r="8" spans="1:22" x14ac:dyDescent="0.25">
      <c r="A8" s="167"/>
      <c r="B8" s="167"/>
      <c r="C8" s="167"/>
      <c r="D8" s="167"/>
      <c r="E8" s="167"/>
      <c r="F8" s="167"/>
      <c r="G8" s="167" t="s">
        <v>183</v>
      </c>
      <c r="H8" s="167" t="s">
        <v>184</v>
      </c>
      <c r="I8" s="167"/>
      <c r="J8" s="167"/>
      <c r="K8" s="167" t="s">
        <v>154</v>
      </c>
      <c r="L8" s="167" t="s">
        <v>184</v>
      </c>
      <c r="M8" s="167"/>
      <c r="N8" s="167"/>
      <c r="O8" s="167" t="s">
        <v>154</v>
      </c>
      <c r="P8" s="167" t="s">
        <v>184</v>
      </c>
      <c r="Q8" s="167"/>
      <c r="R8" s="167"/>
      <c r="S8" s="167" t="s">
        <v>154</v>
      </c>
      <c r="T8" s="167" t="s">
        <v>184</v>
      </c>
      <c r="U8" s="167"/>
      <c r="V8" s="167"/>
    </row>
    <row r="9" spans="1:22" ht="51" x14ac:dyDescent="0.25">
      <c r="A9" s="167"/>
      <c r="B9" s="167"/>
      <c r="C9" s="167"/>
      <c r="D9" s="167"/>
      <c r="E9" s="167"/>
      <c r="F9" s="167"/>
      <c r="G9" s="167"/>
      <c r="H9" s="2" t="s">
        <v>185</v>
      </c>
      <c r="I9" s="2" t="s">
        <v>186</v>
      </c>
      <c r="J9" s="2" t="s">
        <v>130</v>
      </c>
      <c r="K9" s="167"/>
      <c r="L9" s="2" t="s">
        <v>185</v>
      </c>
      <c r="M9" s="2" t="s">
        <v>186</v>
      </c>
      <c r="N9" s="2" t="s">
        <v>130</v>
      </c>
      <c r="O9" s="167"/>
      <c r="P9" s="2" t="s">
        <v>185</v>
      </c>
      <c r="Q9" s="2" t="s">
        <v>186</v>
      </c>
      <c r="R9" s="2" t="s">
        <v>130</v>
      </c>
      <c r="S9" s="167"/>
      <c r="T9" s="2" t="s">
        <v>185</v>
      </c>
      <c r="U9" s="2" t="s">
        <v>186</v>
      </c>
      <c r="V9" s="2" t="s">
        <v>130</v>
      </c>
    </row>
    <row r="10" spans="1:22" x14ac:dyDescent="0.25">
      <c r="A10" s="2" t="s">
        <v>3</v>
      </c>
      <c r="B10" s="2" t="s">
        <v>4</v>
      </c>
      <c r="C10" s="2">
        <v>1</v>
      </c>
      <c r="D10" s="2">
        <v>2</v>
      </c>
      <c r="E10" s="2">
        <v>3</v>
      </c>
      <c r="F10" s="2">
        <v>4</v>
      </c>
      <c r="G10" s="2">
        <v>5</v>
      </c>
      <c r="H10" s="2">
        <v>6</v>
      </c>
      <c r="I10" s="2">
        <v>7</v>
      </c>
      <c r="J10" s="2">
        <v>8</v>
      </c>
      <c r="K10" s="2">
        <v>9</v>
      </c>
      <c r="L10" s="2">
        <v>10</v>
      </c>
      <c r="M10" s="2">
        <v>11</v>
      </c>
      <c r="N10" s="2">
        <v>12</v>
      </c>
      <c r="O10" s="2">
        <v>13</v>
      </c>
      <c r="P10" s="2">
        <v>14</v>
      </c>
      <c r="Q10" s="2">
        <v>15</v>
      </c>
      <c r="R10" s="2">
        <v>16</v>
      </c>
      <c r="S10" s="2">
        <v>17</v>
      </c>
      <c r="T10" s="2">
        <v>18</v>
      </c>
      <c r="U10" s="2">
        <v>19</v>
      </c>
      <c r="V10" s="2">
        <v>20</v>
      </c>
    </row>
    <row r="11" spans="1:22" x14ac:dyDescent="0.25">
      <c r="A11" s="2"/>
      <c r="B11" s="4" t="s">
        <v>154</v>
      </c>
      <c r="C11" s="2"/>
      <c r="D11" s="2"/>
      <c r="E11" s="2"/>
      <c r="F11" s="2"/>
      <c r="G11" s="2"/>
      <c r="H11" s="2"/>
      <c r="I11" s="2"/>
      <c r="J11" s="2"/>
      <c r="K11" s="2"/>
      <c r="L11" s="2"/>
      <c r="M11" s="2"/>
      <c r="N11" s="2"/>
      <c r="O11" s="2"/>
      <c r="P11" s="2"/>
      <c r="Q11" s="2"/>
      <c r="R11" s="2"/>
      <c r="S11" s="2"/>
      <c r="T11" s="2"/>
      <c r="U11" s="2"/>
      <c r="V11" s="2"/>
    </row>
    <row r="12" spans="1:22" ht="25.5" x14ac:dyDescent="0.25">
      <c r="A12" s="2" t="s">
        <v>3</v>
      </c>
      <c r="B12" s="4" t="s">
        <v>187</v>
      </c>
      <c r="C12" s="2"/>
      <c r="D12" s="2"/>
      <c r="E12" s="2"/>
      <c r="F12" s="2"/>
      <c r="G12" s="2"/>
      <c r="H12" s="2"/>
      <c r="I12" s="2"/>
      <c r="J12" s="2"/>
      <c r="K12" s="2"/>
      <c r="L12" s="2"/>
      <c r="M12" s="2"/>
      <c r="N12" s="2"/>
      <c r="O12" s="2"/>
      <c r="P12" s="2"/>
      <c r="Q12" s="2"/>
      <c r="R12" s="2"/>
      <c r="S12" s="2"/>
      <c r="T12" s="2"/>
      <c r="U12" s="2"/>
      <c r="V12" s="2"/>
    </row>
    <row r="13" spans="1:22" x14ac:dyDescent="0.25">
      <c r="A13" s="2" t="s">
        <v>6</v>
      </c>
      <c r="B13" s="4" t="s">
        <v>188</v>
      </c>
      <c r="C13" s="2"/>
      <c r="D13" s="2"/>
      <c r="E13" s="2"/>
      <c r="F13" s="2"/>
      <c r="G13" s="2"/>
      <c r="H13" s="2"/>
      <c r="I13" s="2"/>
      <c r="J13" s="2"/>
      <c r="K13" s="2"/>
      <c r="L13" s="2"/>
      <c r="M13" s="2"/>
      <c r="N13" s="2"/>
      <c r="O13" s="2"/>
      <c r="P13" s="2"/>
      <c r="Q13" s="2"/>
      <c r="R13" s="2"/>
      <c r="S13" s="2"/>
      <c r="T13" s="2"/>
      <c r="U13" s="2"/>
      <c r="V13" s="2"/>
    </row>
    <row r="14" spans="1:22" x14ac:dyDescent="0.25">
      <c r="A14" s="2">
        <v>1</v>
      </c>
      <c r="B14" s="4" t="s">
        <v>189</v>
      </c>
      <c r="C14" s="2"/>
      <c r="D14" s="2"/>
      <c r="E14" s="2"/>
      <c r="F14" s="2"/>
      <c r="G14" s="2"/>
      <c r="H14" s="2"/>
      <c r="I14" s="2"/>
      <c r="J14" s="2"/>
      <c r="K14" s="2"/>
      <c r="L14" s="2"/>
      <c r="M14" s="2"/>
      <c r="N14" s="2"/>
      <c r="O14" s="2"/>
      <c r="P14" s="2"/>
      <c r="Q14" s="2"/>
      <c r="R14" s="2"/>
      <c r="S14" s="2"/>
      <c r="T14" s="2"/>
      <c r="U14" s="2"/>
      <c r="V14" s="2"/>
    </row>
    <row r="15" spans="1:22" x14ac:dyDescent="0.25">
      <c r="A15" s="3" t="s">
        <v>8</v>
      </c>
      <c r="B15" s="5" t="s">
        <v>190</v>
      </c>
      <c r="C15" s="3"/>
      <c r="D15" s="3"/>
      <c r="E15" s="3"/>
      <c r="F15" s="3"/>
      <c r="G15" s="3"/>
      <c r="H15" s="3"/>
      <c r="I15" s="3"/>
      <c r="J15" s="3"/>
      <c r="K15" s="3"/>
      <c r="L15" s="3"/>
      <c r="M15" s="3"/>
      <c r="N15" s="3"/>
      <c r="O15" s="3"/>
      <c r="P15" s="3"/>
      <c r="Q15" s="3"/>
      <c r="R15" s="3"/>
      <c r="S15" s="3"/>
      <c r="T15" s="3"/>
      <c r="U15" s="3"/>
      <c r="V15" s="3"/>
    </row>
    <row r="16" spans="1:22" x14ac:dyDescent="0.25">
      <c r="A16" s="3" t="s">
        <v>8</v>
      </c>
      <c r="B16" s="5" t="s">
        <v>191</v>
      </c>
      <c r="C16" s="3"/>
      <c r="D16" s="3"/>
      <c r="E16" s="3"/>
      <c r="F16" s="3"/>
      <c r="G16" s="3"/>
      <c r="H16" s="3"/>
      <c r="I16" s="3"/>
      <c r="J16" s="3"/>
      <c r="K16" s="3"/>
      <c r="L16" s="3"/>
      <c r="M16" s="3"/>
      <c r="N16" s="3"/>
      <c r="O16" s="3"/>
      <c r="P16" s="3"/>
      <c r="Q16" s="3"/>
      <c r="R16" s="3"/>
      <c r="S16" s="3"/>
      <c r="T16" s="3"/>
      <c r="U16" s="3"/>
      <c r="V16" s="3"/>
    </row>
    <row r="17" spans="1:22" x14ac:dyDescent="0.25">
      <c r="A17" s="2">
        <v>2</v>
      </c>
      <c r="B17" s="4" t="s">
        <v>192</v>
      </c>
      <c r="C17" s="2"/>
      <c r="D17" s="2"/>
      <c r="E17" s="2"/>
      <c r="F17" s="2"/>
      <c r="G17" s="2"/>
      <c r="H17" s="2"/>
      <c r="I17" s="2"/>
      <c r="J17" s="2"/>
      <c r="K17" s="2"/>
      <c r="L17" s="2"/>
      <c r="M17" s="2"/>
      <c r="N17" s="2"/>
      <c r="O17" s="2"/>
      <c r="P17" s="2"/>
      <c r="Q17" s="2"/>
      <c r="R17" s="2"/>
      <c r="S17" s="2"/>
      <c r="T17" s="2"/>
      <c r="U17" s="2"/>
      <c r="V17" s="2"/>
    </row>
    <row r="18" spans="1:22" ht="38.25" x14ac:dyDescent="0.25">
      <c r="A18" s="2" t="s">
        <v>193</v>
      </c>
      <c r="B18" s="4" t="s">
        <v>194</v>
      </c>
      <c r="C18" s="2"/>
      <c r="D18" s="2"/>
      <c r="E18" s="2"/>
      <c r="F18" s="2"/>
      <c r="G18" s="2"/>
      <c r="H18" s="2"/>
      <c r="I18" s="2"/>
      <c r="J18" s="2"/>
      <c r="K18" s="2"/>
      <c r="L18" s="2"/>
      <c r="M18" s="2"/>
      <c r="N18" s="2"/>
      <c r="O18" s="2"/>
      <c r="P18" s="2"/>
      <c r="Q18" s="2"/>
      <c r="R18" s="2"/>
      <c r="S18" s="2"/>
      <c r="T18" s="2"/>
      <c r="U18" s="2"/>
      <c r="V18" s="2"/>
    </row>
    <row r="19" spans="1:22" x14ac:dyDescent="0.25">
      <c r="A19" s="3" t="s">
        <v>8</v>
      </c>
      <c r="B19" s="5" t="s">
        <v>195</v>
      </c>
      <c r="C19" s="3"/>
      <c r="D19" s="3"/>
      <c r="E19" s="3"/>
      <c r="F19" s="3"/>
      <c r="G19" s="3"/>
      <c r="H19" s="3"/>
      <c r="I19" s="3"/>
      <c r="J19" s="3"/>
      <c r="K19" s="3"/>
      <c r="L19" s="3"/>
      <c r="M19" s="3"/>
      <c r="N19" s="3"/>
      <c r="O19" s="3"/>
      <c r="P19" s="3"/>
      <c r="Q19" s="3"/>
      <c r="R19" s="3"/>
      <c r="S19" s="3"/>
      <c r="T19" s="3"/>
      <c r="U19" s="3"/>
      <c r="V19" s="3"/>
    </row>
    <row r="20" spans="1:22" x14ac:dyDescent="0.25">
      <c r="A20" s="3" t="s">
        <v>8</v>
      </c>
      <c r="B20" s="5" t="s">
        <v>196</v>
      </c>
      <c r="C20" s="3"/>
      <c r="D20" s="3"/>
      <c r="E20" s="3"/>
      <c r="F20" s="3"/>
      <c r="G20" s="3"/>
      <c r="H20" s="3"/>
      <c r="I20" s="3"/>
      <c r="J20" s="3"/>
      <c r="K20" s="3"/>
      <c r="L20" s="3"/>
      <c r="M20" s="3"/>
      <c r="N20" s="3"/>
      <c r="O20" s="3"/>
      <c r="P20" s="3"/>
      <c r="Q20" s="3"/>
      <c r="R20" s="3"/>
      <c r="S20" s="3"/>
      <c r="T20" s="3"/>
      <c r="U20" s="3"/>
      <c r="V20" s="3"/>
    </row>
    <row r="21" spans="1:22" ht="25.5" x14ac:dyDescent="0.25">
      <c r="A21" s="2" t="s">
        <v>197</v>
      </c>
      <c r="B21" s="4" t="s">
        <v>198</v>
      </c>
      <c r="C21" s="2"/>
      <c r="D21" s="2"/>
      <c r="E21" s="2"/>
      <c r="F21" s="2"/>
      <c r="G21" s="2"/>
      <c r="H21" s="2"/>
      <c r="I21" s="2"/>
      <c r="J21" s="2"/>
      <c r="K21" s="2"/>
      <c r="L21" s="2"/>
      <c r="M21" s="2"/>
      <c r="N21" s="2"/>
      <c r="O21" s="2"/>
      <c r="P21" s="2"/>
      <c r="Q21" s="2"/>
      <c r="R21" s="2"/>
      <c r="S21" s="2"/>
      <c r="T21" s="2"/>
      <c r="U21" s="2"/>
      <c r="V21" s="2"/>
    </row>
    <row r="22" spans="1:22" x14ac:dyDescent="0.25">
      <c r="A22" s="3" t="s">
        <v>8</v>
      </c>
      <c r="B22" s="5" t="s">
        <v>199</v>
      </c>
      <c r="C22" s="3"/>
      <c r="D22" s="3"/>
      <c r="E22" s="3"/>
      <c r="F22" s="3"/>
      <c r="G22" s="3"/>
      <c r="H22" s="3"/>
      <c r="I22" s="3"/>
      <c r="J22" s="3"/>
      <c r="K22" s="3"/>
      <c r="L22" s="3"/>
      <c r="M22" s="3"/>
      <c r="N22" s="3"/>
      <c r="O22" s="3"/>
      <c r="P22" s="3"/>
      <c r="Q22" s="3"/>
      <c r="R22" s="3"/>
      <c r="S22" s="3"/>
      <c r="T22" s="3"/>
      <c r="U22" s="3"/>
      <c r="V22" s="3"/>
    </row>
    <row r="23" spans="1:22" x14ac:dyDescent="0.25">
      <c r="A23" s="3" t="s">
        <v>8</v>
      </c>
      <c r="B23" s="5" t="s">
        <v>196</v>
      </c>
      <c r="C23" s="3"/>
      <c r="D23" s="3"/>
      <c r="E23" s="3"/>
      <c r="F23" s="3"/>
      <c r="G23" s="3"/>
      <c r="H23" s="3"/>
      <c r="I23" s="3"/>
      <c r="J23" s="3"/>
      <c r="K23" s="3"/>
      <c r="L23" s="3"/>
      <c r="M23" s="3"/>
      <c r="N23" s="3"/>
      <c r="O23" s="3"/>
      <c r="P23" s="3"/>
      <c r="Q23" s="3"/>
      <c r="R23" s="3"/>
      <c r="S23" s="3"/>
      <c r="T23" s="3"/>
      <c r="U23" s="3"/>
      <c r="V23" s="3"/>
    </row>
    <row r="24" spans="1:22" x14ac:dyDescent="0.25">
      <c r="A24" s="2" t="s">
        <v>11</v>
      </c>
      <c r="B24" s="4" t="s">
        <v>188</v>
      </c>
      <c r="C24" s="2"/>
      <c r="D24" s="2"/>
      <c r="E24" s="2"/>
      <c r="F24" s="2"/>
      <c r="G24" s="2"/>
      <c r="H24" s="2"/>
      <c r="I24" s="2"/>
      <c r="J24" s="2"/>
      <c r="K24" s="2"/>
      <c r="L24" s="2"/>
      <c r="M24" s="2"/>
      <c r="N24" s="2"/>
      <c r="O24" s="2"/>
      <c r="P24" s="2"/>
      <c r="Q24" s="2"/>
      <c r="R24" s="2"/>
      <c r="S24" s="2"/>
      <c r="T24" s="2"/>
      <c r="U24" s="2"/>
      <c r="V24" s="2"/>
    </row>
    <row r="25" spans="1:22" x14ac:dyDescent="0.25">
      <c r="A25" s="3"/>
      <c r="B25" s="5" t="s">
        <v>200</v>
      </c>
      <c r="C25" s="3"/>
      <c r="D25" s="3"/>
      <c r="E25" s="3"/>
      <c r="F25" s="3"/>
      <c r="G25" s="3"/>
      <c r="H25" s="3"/>
      <c r="I25" s="3"/>
      <c r="J25" s="3"/>
      <c r="K25" s="3"/>
      <c r="L25" s="3"/>
      <c r="M25" s="3"/>
      <c r="N25" s="3"/>
      <c r="O25" s="3"/>
      <c r="P25" s="3"/>
      <c r="Q25" s="3"/>
      <c r="R25" s="3"/>
      <c r="S25" s="3"/>
      <c r="T25" s="3"/>
      <c r="U25" s="3"/>
      <c r="V25" s="3"/>
    </row>
    <row r="26" spans="1:22" ht="25.5" x14ac:dyDescent="0.25">
      <c r="A26" s="2" t="s">
        <v>4</v>
      </c>
      <c r="B26" s="4" t="s">
        <v>187</v>
      </c>
      <c r="C26" s="2"/>
      <c r="D26" s="2"/>
      <c r="E26" s="2"/>
      <c r="F26" s="2"/>
      <c r="G26" s="2"/>
      <c r="H26" s="2"/>
      <c r="I26" s="2"/>
      <c r="J26" s="2"/>
      <c r="K26" s="2"/>
      <c r="L26" s="2"/>
      <c r="M26" s="2"/>
      <c r="N26" s="2"/>
      <c r="O26" s="2"/>
      <c r="P26" s="2"/>
      <c r="Q26" s="2"/>
      <c r="R26" s="2"/>
      <c r="S26" s="2"/>
      <c r="T26" s="2"/>
      <c r="U26" s="2"/>
      <c r="V26" s="2"/>
    </row>
    <row r="27" spans="1:22" x14ac:dyDescent="0.25">
      <c r="A27" s="3"/>
      <c r="B27" s="5" t="s">
        <v>201</v>
      </c>
      <c r="C27" s="3"/>
      <c r="D27" s="3"/>
      <c r="E27" s="3"/>
      <c r="F27" s="3"/>
      <c r="G27" s="3"/>
      <c r="H27" s="3"/>
      <c r="I27" s="3"/>
      <c r="J27" s="3"/>
      <c r="K27" s="3"/>
      <c r="L27" s="3"/>
      <c r="M27" s="3"/>
      <c r="N27" s="3"/>
      <c r="O27" s="3"/>
      <c r="P27" s="3"/>
      <c r="Q27" s="3"/>
      <c r="R27" s="3"/>
      <c r="S27" s="3"/>
      <c r="T27" s="3"/>
      <c r="U27" s="3"/>
      <c r="V27" s="3"/>
    </row>
    <row r="28" spans="1:22" x14ac:dyDescent="0.25">
      <c r="A28" s="3" t="s">
        <v>8</v>
      </c>
      <c r="B28" s="5" t="s">
        <v>202</v>
      </c>
      <c r="C28" s="3"/>
      <c r="D28" s="3"/>
      <c r="E28" s="3"/>
      <c r="F28" s="3"/>
      <c r="G28" s="3"/>
      <c r="H28" s="3"/>
      <c r="I28" s="3"/>
      <c r="J28" s="3"/>
      <c r="K28" s="3"/>
      <c r="L28" s="3"/>
      <c r="M28" s="3"/>
      <c r="N28" s="3"/>
      <c r="O28" s="3"/>
      <c r="P28" s="3"/>
      <c r="Q28" s="3"/>
      <c r="R28" s="3"/>
      <c r="S28" s="3"/>
      <c r="T28" s="3"/>
      <c r="U28" s="3"/>
      <c r="V28" s="3"/>
    </row>
  </sheetData>
  <mergeCells count="21">
    <mergeCell ref="P8:R8"/>
    <mergeCell ref="S8:S9"/>
    <mergeCell ref="T8:V8"/>
    <mergeCell ref="A3:V3"/>
    <mergeCell ref="A4:V4"/>
    <mergeCell ref="K6:N7"/>
    <mergeCell ref="O6:R7"/>
    <mergeCell ref="S6:V7"/>
    <mergeCell ref="F7:F9"/>
    <mergeCell ref="G7:J7"/>
    <mergeCell ref="G8:G9"/>
    <mergeCell ref="H8:J8"/>
    <mergeCell ref="K8:K9"/>
    <mergeCell ref="L8:N8"/>
    <mergeCell ref="O8:O9"/>
    <mergeCell ref="A6:A9"/>
    <mergeCell ref="B6:B9"/>
    <mergeCell ref="C6:C9"/>
    <mergeCell ref="D6:D9"/>
    <mergeCell ref="E6:E9"/>
    <mergeCell ref="F6:J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29"/>
  <sheetViews>
    <sheetView workbookViewId="0">
      <selection activeCell="H5" sqref="H5"/>
    </sheetView>
  </sheetViews>
  <sheetFormatPr defaultRowHeight="15.75" x14ac:dyDescent="0.25"/>
  <cols>
    <col min="1" max="1" width="7.28515625" style="6" customWidth="1"/>
    <col min="2" max="2" width="44.85546875" style="6" customWidth="1"/>
    <col min="3" max="4" width="12.140625" style="6" customWidth="1"/>
    <col min="5" max="5" width="12.7109375" style="6" customWidth="1"/>
    <col min="6" max="6" width="12" style="6" customWidth="1"/>
    <col min="7" max="10" width="10.140625" style="6" bestFit="1" customWidth="1"/>
    <col min="11" max="11" width="9.140625" style="6"/>
    <col min="12" max="12" width="10.140625" style="6" bestFit="1" customWidth="1"/>
    <col min="13" max="15" width="9.140625" style="6"/>
    <col min="16" max="16" width="10.140625" style="6" bestFit="1" customWidth="1"/>
    <col min="17" max="16384" width="9.140625" style="6"/>
  </cols>
  <sheetData>
    <row r="1" spans="1:12" x14ac:dyDescent="0.25">
      <c r="A1" s="137" t="s">
        <v>205</v>
      </c>
      <c r="B1" s="137"/>
      <c r="C1" s="137"/>
      <c r="E1" s="138" t="s">
        <v>30</v>
      </c>
      <c r="F1" s="138"/>
    </row>
    <row r="3" spans="1:12" x14ac:dyDescent="0.25">
      <c r="A3" s="139" t="s">
        <v>327</v>
      </c>
      <c r="B3" s="139"/>
      <c r="C3" s="139"/>
      <c r="D3" s="139"/>
      <c r="E3" s="139"/>
      <c r="F3" s="139"/>
    </row>
    <row r="4" spans="1:12" x14ac:dyDescent="0.25">
      <c r="A4" s="140" t="s">
        <v>31</v>
      </c>
      <c r="B4" s="140"/>
      <c r="C4" s="140"/>
      <c r="D4" s="140"/>
      <c r="E4" s="140"/>
      <c r="F4" s="140"/>
    </row>
    <row r="6" spans="1:12" x14ac:dyDescent="0.25">
      <c r="F6" s="7" t="s">
        <v>32</v>
      </c>
    </row>
    <row r="7" spans="1:12" ht="31.5" x14ac:dyDescent="0.25">
      <c r="A7" s="8" t="s">
        <v>1</v>
      </c>
      <c r="B7" s="8" t="s">
        <v>2</v>
      </c>
      <c r="C7" s="8" t="s">
        <v>304</v>
      </c>
      <c r="D7" s="8" t="s">
        <v>328</v>
      </c>
      <c r="E7" s="8" t="s">
        <v>329</v>
      </c>
      <c r="F7" s="8" t="s">
        <v>46</v>
      </c>
    </row>
    <row r="8" spans="1:12" x14ac:dyDescent="0.25">
      <c r="A8" s="9" t="s">
        <v>3</v>
      </c>
      <c r="B8" s="9" t="s">
        <v>4</v>
      </c>
      <c r="C8" s="9">
        <v>1</v>
      </c>
      <c r="D8" s="9">
        <v>2</v>
      </c>
      <c r="E8" s="9">
        <v>3</v>
      </c>
      <c r="F8" s="9">
        <v>4</v>
      </c>
    </row>
    <row r="9" spans="1:12" ht="31.5" x14ac:dyDescent="0.25">
      <c r="A9" s="8" t="s">
        <v>3</v>
      </c>
      <c r="B9" s="10" t="s">
        <v>5</v>
      </c>
      <c r="C9" s="15">
        <f>+C10+C13</f>
        <v>637585.68567770161</v>
      </c>
      <c r="D9" s="124">
        <f>+D10+D13+D18+D19</f>
        <v>891723.38503470155</v>
      </c>
      <c r="E9" s="15">
        <f>+E10+E13</f>
        <v>781826</v>
      </c>
      <c r="F9" s="128">
        <f>E9/C9*100</f>
        <v>122.6228909403734</v>
      </c>
      <c r="H9" s="22"/>
    </row>
    <row r="10" spans="1:12" ht="31.5" x14ac:dyDescent="0.25">
      <c r="A10" s="8" t="s">
        <v>6</v>
      </c>
      <c r="B10" s="10" t="s">
        <v>7</v>
      </c>
      <c r="C10" s="17">
        <f>+C11+C12</f>
        <v>237752</v>
      </c>
      <c r="D10" s="125">
        <v>279563.97333299997</v>
      </c>
      <c r="E10" s="17">
        <f>E11+E12</f>
        <v>246676</v>
      </c>
      <c r="F10" s="128">
        <f t="shared" ref="F10:F28" si="0">E10/C10*100</f>
        <v>103.75349103267271</v>
      </c>
      <c r="I10" s="109">
        <v>279563.97333299997</v>
      </c>
      <c r="J10" s="109"/>
    </row>
    <row r="11" spans="1:12" x14ac:dyDescent="0.25">
      <c r="A11" s="9" t="s">
        <v>8</v>
      </c>
      <c r="B11" s="11" t="s">
        <v>9</v>
      </c>
      <c r="C11" s="18">
        <v>217465</v>
      </c>
      <c r="D11" s="126"/>
      <c r="E11" s="18">
        <v>227500</v>
      </c>
      <c r="F11" s="128">
        <f t="shared" si="0"/>
        <v>104.61453567240706</v>
      </c>
      <c r="H11" s="22"/>
      <c r="I11" s="109">
        <f>+D10-I10</f>
        <v>0</v>
      </c>
    </row>
    <row r="12" spans="1:12" ht="31.5" x14ac:dyDescent="0.25">
      <c r="A12" s="9" t="s">
        <v>8</v>
      </c>
      <c r="B12" s="11" t="s">
        <v>10</v>
      </c>
      <c r="C12" s="18">
        <v>20287</v>
      </c>
      <c r="D12" s="126"/>
      <c r="E12" s="18">
        <v>19176</v>
      </c>
      <c r="F12" s="128">
        <f t="shared" si="0"/>
        <v>94.523586533247894</v>
      </c>
      <c r="I12" s="109">
        <f>+D15+I11</f>
        <v>182077.12718700006</v>
      </c>
      <c r="K12" s="22"/>
    </row>
    <row r="13" spans="1:12" s="16" customFormat="1" x14ac:dyDescent="0.25">
      <c r="A13" s="8" t="s">
        <v>11</v>
      </c>
      <c r="B13" s="10" t="s">
        <v>12</v>
      </c>
      <c r="C13" s="15">
        <f>+SUM(C14:C16)</f>
        <v>399833.68567770161</v>
      </c>
      <c r="D13" s="124">
        <f>+SUM(D14:D16)</f>
        <v>389820.81286470161</v>
      </c>
      <c r="E13" s="15">
        <f>+SUM(E14:E17)</f>
        <v>535150</v>
      </c>
      <c r="F13" s="128">
        <f t="shared" si="0"/>
        <v>133.84315008200042</v>
      </c>
    </row>
    <row r="14" spans="1:12" x14ac:dyDescent="0.25">
      <c r="A14" s="9" t="s">
        <v>8</v>
      </c>
      <c r="B14" s="11" t="s">
        <v>13</v>
      </c>
      <c r="C14" s="14">
        <v>207743.68567770158</v>
      </c>
      <c r="D14" s="127">
        <v>207743.68567770158</v>
      </c>
      <c r="E14" s="14">
        <v>213894</v>
      </c>
      <c r="F14" s="128">
        <f t="shared" si="0"/>
        <v>102.96053008890974</v>
      </c>
      <c r="G14" s="22"/>
      <c r="I14" s="109"/>
    </row>
    <row r="15" spans="1:12" x14ac:dyDescent="0.25">
      <c r="A15" s="9" t="s">
        <v>8</v>
      </c>
      <c r="B15" s="11" t="s">
        <v>14</v>
      </c>
      <c r="C15" s="18">
        <v>154842</v>
      </c>
      <c r="D15" s="127">
        <v>182077.12718700006</v>
      </c>
      <c r="E15" s="18">
        <v>188386</v>
      </c>
      <c r="F15" s="128">
        <f t="shared" si="0"/>
        <v>121.66337298665736</v>
      </c>
      <c r="I15" s="22"/>
    </row>
    <row r="16" spans="1:12" x14ac:dyDescent="0.25">
      <c r="A16" s="39" t="s">
        <v>8</v>
      </c>
      <c r="B16" s="11" t="s">
        <v>306</v>
      </c>
      <c r="C16" s="18">
        <v>37248</v>
      </c>
      <c r="D16" s="127"/>
      <c r="E16" s="18">
        <v>32980</v>
      </c>
      <c r="F16" s="128">
        <f t="shared" si="0"/>
        <v>88.541666666666657</v>
      </c>
      <c r="L16" s="22"/>
    </row>
    <row r="17" spans="1:12" x14ac:dyDescent="0.25">
      <c r="A17" s="39" t="s">
        <v>8</v>
      </c>
      <c r="B17" s="26" t="s">
        <v>332</v>
      </c>
      <c r="C17" s="18"/>
      <c r="D17" s="127"/>
      <c r="E17" s="18">
        <v>99890</v>
      </c>
      <c r="F17" s="128"/>
      <c r="L17" s="22"/>
    </row>
    <row r="18" spans="1:12" s="16" customFormat="1" x14ac:dyDescent="0.25">
      <c r="A18" s="8" t="s">
        <v>15</v>
      </c>
      <c r="B18" s="10" t="s">
        <v>16</v>
      </c>
      <c r="C18" s="10"/>
      <c r="D18" s="125">
        <v>11731.602355000001</v>
      </c>
      <c r="E18" s="10"/>
      <c r="F18" s="128"/>
      <c r="L18" s="23"/>
    </row>
    <row r="19" spans="1:12" s="16" customFormat="1" x14ac:dyDescent="0.25">
      <c r="A19" s="8" t="s">
        <v>17</v>
      </c>
      <c r="B19" s="10" t="s">
        <v>18</v>
      </c>
      <c r="C19" s="10"/>
      <c r="D19" s="125">
        <v>210606.99648199999</v>
      </c>
      <c r="E19" s="10"/>
      <c r="F19" s="128"/>
    </row>
    <row r="20" spans="1:12" x14ac:dyDescent="0.25">
      <c r="A20" s="8" t="s">
        <v>4</v>
      </c>
      <c r="B20" s="10" t="s">
        <v>19</v>
      </c>
      <c r="C20" s="17">
        <f>+C21+C26+C29</f>
        <v>637586</v>
      </c>
      <c r="D20" s="125">
        <f>+D21+D26+D29</f>
        <v>884224.60706100008</v>
      </c>
      <c r="E20" s="17">
        <f>+E21+E26+E29</f>
        <v>781826</v>
      </c>
      <c r="F20" s="128">
        <f t="shared" si="0"/>
        <v>122.62283048874976</v>
      </c>
      <c r="I20" s="22"/>
    </row>
    <row r="21" spans="1:12" x14ac:dyDescent="0.25">
      <c r="A21" s="8" t="s">
        <v>20</v>
      </c>
      <c r="B21" s="10" t="s">
        <v>21</v>
      </c>
      <c r="C21" s="18">
        <f>SUM(C22:C25)</f>
        <v>482744</v>
      </c>
      <c r="D21" s="126">
        <f>SUM(D22:D25)</f>
        <v>554265.656311</v>
      </c>
      <c r="E21" s="18">
        <f>SUM(E22:E25)</f>
        <v>593440</v>
      </c>
      <c r="F21" s="128">
        <f t="shared" si="0"/>
        <v>122.93058018328556</v>
      </c>
      <c r="G21" s="22"/>
      <c r="H21" s="22"/>
      <c r="J21" s="22"/>
      <c r="L21" s="22"/>
    </row>
    <row r="22" spans="1:12" x14ac:dyDescent="0.25">
      <c r="A22" s="9">
        <v>1</v>
      </c>
      <c r="B22" s="11" t="s">
        <v>22</v>
      </c>
      <c r="C22" s="18">
        <v>67740</v>
      </c>
      <c r="D22" s="126">
        <f>99528.085511+43260</f>
        <v>142788.08551100001</v>
      </c>
      <c r="E22" s="18">
        <v>84740</v>
      </c>
      <c r="F22" s="128">
        <f t="shared" si="0"/>
        <v>125.09595512252731</v>
      </c>
    </row>
    <row r="23" spans="1:12" x14ac:dyDescent="0.25">
      <c r="A23" s="9">
        <v>2</v>
      </c>
      <c r="B23" s="11" t="s">
        <v>23</v>
      </c>
      <c r="C23" s="18">
        <v>405457</v>
      </c>
      <c r="D23" s="126">
        <f>372334+30176</f>
        <v>402510</v>
      </c>
      <c r="E23" s="18">
        <v>496831</v>
      </c>
      <c r="F23" s="128">
        <f t="shared" si="0"/>
        <v>122.53605191179335</v>
      </c>
      <c r="I23" s="22"/>
    </row>
    <row r="24" spans="1:12" x14ac:dyDescent="0.25">
      <c r="A24" s="9">
        <v>3</v>
      </c>
      <c r="B24" s="11" t="s">
        <v>24</v>
      </c>
      <c r="C24" s="18">
        <v>9547</v>
      </c>
      <c r="D24" s="126">
        <f>5467.5708+3500</f>
        <v>8967.5708000000013</v>
      </c>
      <c r="E24" s="18">
        <v>11869</v>
      </c>
      <c r="F24" s="128">
        <f t="shared" si="0"/>
        <v>124.3217764742851</v>
      </c>
      <c r="I24" s="22"/>
    </row>
    <row r="25" spans="1:12" x14ac:dyDescent="0.25">
      <c r="A25" s="9">
        <v>4</v>
      </c>
      <c r="B25" s="11" t="s">
        <v>25</v>
      </c>
      <c r="C25" s="11"/>
      <c r="D25" s="129"/>
      <c r="E25" s="11"/>
      <c r="F25" s="128"/>
    </row>
    <row r="26" spans="1:12" s="16" customFormat="1" x14ac:dyDescent="0.25">
      <c r="A26" s="8" t="s">
        <v>11</v>
      </c>
      <c r="B26" s="10" t="s">
        <v>26</v>
      </c>
      <c r="C26" s="17">
        <f>+C27+C28</f>
        <v>154842</v>
      </c>
      <c r="D26" s="125">
        <f>+D27+D28</f>
        <v>154842</v>
      </c>
      <c r="E26" s="17">
        <f>+E27+E28</f>
        <v>188386</v>
      </c>
      <c r="F26" s="128">
        <f t="shared" si="0"/>
        <v>121.66337298665736</v>
      </c>
    </row>
    <row r="27" spans="1:12" x14ac:dyDescent="0.25">
      <c r="A27" s="9">
        <v>1</v>
      </c>
      <c r="B27" s="11" t="s">
        <v>27</v>
      </c>
      <c r="C27" s="18">
        <v>135160</v>
      </c>
      <c r="D27" s="126">
        <v>135160</v>
      </c>
      <c r="E27" s="18">
        <v>92619</v>
      </c>
      <c r="F27" s="128">
        <f t="shared" si="0"/>
        <v>68.525451316957671</v>
      </c>
      <c r="I27" s="22"/>
      <c r="J27" s="22"/>
    </row>
    <row r="28" spans="1:12" x14ac:dyDescent="0.25">
      <c r="A28" s="9">
        <v>2</v>
      </c>
      <c r="B28" s="11" t="s">
        <v>28</v>
      </c>
      <c r="C28" s="18">
        <v>19682</v>
      </c>
      <c r="D28" s="126">
        <v>19682</v>
      </c>
      <c r="E28" s="18">
        <f>98784-3017</f>
        <v>95767</v>
      </c>
      <c r="F28" s="128">
        <f t="shared" si="0"/>
        <v>486.57148663753685</v>
      </c>
    </row>
    <row r="29" spans="1:12" x14ac:dyDescent="0.25">
      <c r="A29" s="8" t="s">
        <v>15</v>
      </c>
      <c r="B29" s="10" t="s">
        <v>29</v>
      </c>
      <c r="C29" s="11"/>
      <c r="D29" s="125">
        <f>43236.95075+131880</f>
        <v>175116.95075000002</v>
      </c>
      <c r="E29" s="11"/>
      <c r="F29" s="128"/>
      <c r="H29" s="22"/>
    </row>
  </sheetData>
  <mergeCells count="4">
    <mergeCell ref="A1:C1"/>
    <mergeCell ref="E1:F1"/>
    <mergeCell ref="A3:F3"/>
    <mergeCell ref="A4:F4"/>
  </mergeCells>
  <pageMargins left="0.7" right="0.7" top="0.75" bottom="0.75" header="0.3" footer="0.3"/>
  <pageSetup paperSize="9" scale="8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8"/>
  <sheetViews>
    <sheetView workbookViewId="0">
      <selection activeCell="D11" sqref="D11"/>
    </sheetView>
  </sheetViews>
  <sheetFormatPr defaultRowHeight="15.75" x14ac:dyDescent="0.25"/>
  <cols>
    <col min="1" max="1" width="7.140625" style="6" customWidth="1"/>
    <col min="2" max="2" width="30.42578125" style="6" customWidth="1"/>
    <col min="3" max="3" width="14" style="6" customWidth="1"/>
    <col min="4" max="4" width="16.28515625" style="132" customWidth="1"/>
    <col min="5" max="5" width="14.42578125" style="6" customWidth="1"/>
    <col min="6" max="7" width="9.140625" style="6"/>
    <col min="8" max="9" width="10.140625" style="6" bestFit="1" customWidth="1"/>
    <col min="10" max="10" width="9.140625" style="6"/>
    <col min="11" max="11" width="13.140625" style="6" bestFit="1" customWidth="1"/>
    <col min="12" max="16" width="9.140625" style="6"/>
    <col min="17" max="17" width="10.140625" style="6" bestFit="1" customWidth="1"/>
    <col min="18" max="16384" width="9.140625" style="6"/>
  </cols>
  <sheetData>
    <row r="1" spans="1:11" x14ac:dyDescent="0.25">
      <c r="A1" s="137" t="s">
        <v>205</v>
      </c>
      <c r="B1" s="137"/>
      <c r="C1" s="137"/>
      <c r="E1" s="138" t="s">
        <v>45</v>
      </c>
      <c r="F1" s="138"/>
    </row>
    <row r="4" spans="1:11" ht="37.5" customHeight="1" x14ac:dyDescent="0.25">
      <c r="A4" s="138" t="s">
        <v>330</v>
      </c>
      <c r="B4" s="139"/>
      <c r="C4" s="139"/>
      <c r="D4" s="139"/>
      <c r="E4" s="139"/>
      <c r="F4" s="139"/>
    </row>
    <row r="5" spans="1:11" x14ac:dyDescent="0.25">
      <c r="A5" s="140" t="s">
        <v>31</v>
      </c>
      <c r="B5" s="140"/>
      <c r="C5" s="140"/>
      <c r="D5" s="140"/>
      <c r="E5" s="140"/>
      <c r="F5" s="140"/>
    </row>
    <row r="6" spans="1:11" x14ac:dyDescent="0.25">
      <c r="D6" s="141" t="s">
        <v>206</v>
      </c>
      <c r="E6" s="141"/>
      <c r="F6" s="141"/>
    </row>
    <row r="7" spans="1:11" ht="31.5" x14ac:dyDescent="0.25">
      <c r="A7" s="8" t="s">
        <v>1</v>
      </c>
      <c r="B7" s="8" t="s">
        <v>2</v>
      </c>
      <c r="C7" s="8" t="s">
        <v>304</v>
      </c>
      <c r="D7" s="38" t="s">
        <v>331</v>
      </c>
      <c r="E7" s="8" t="s">
        <v>329</v>
      </c>
      <c r="F7" s="8" t="s">
        <v>46</v>
      </c>
    </row>
    <row r="8" spans="1:11" x14ac:dyDescent="0.25">
      <c r="A8" s="8" t="s">
        <v>3</v>
      </c>
      <c r="B8" s="8" t="s">
        <v>4</v>
      </c>
      <c r="C8" s="9">
        <v>1</v>
      </c>
      <c r="D8" s="30">
        <v>2</v>
      </c>
      <c r="E8" s="9">
        <v>3</v>
      </c>
      <c r="F8" s="9">
        <v>4</v>
      </c>
    </row>
    <row r="9" spans="1:11" x14ac:dyDescent="0.25">
      <c r="A9" s="8" t="s">
        <v>3</v>
      </c>
      <c r="B9" s="10" t="s">
        <v>33</v>
      </c>
      <c r="C9" s="9"/>
      <c r="D9" s="30"/>
      <c r="E9" s="9"/>
      <c r="F9" s="9"/>
    </row>
    <row r="10" spans="1:11" s="16" customFormat="1" x14ac:dyDescent="0.25">
      <c r="A10" s="8" t="s">
        <v>6</v>
      </c>
      <c r="B10" s="10" t="s">
        <v>34</v>
      </c>
      <c r="C10" s="21">
        <f t="shared" ref="C10" si="0">+C11+C12+C17+C18+C15</f>
        <v>586719.42893117084</v>
      </c>
      <c r="D10" s="36">
        <f>+D11+D12+D17+D18+D15</f>
        <v>771303</v>
      </c>
      <c r="E10" s="21">
        <f>+E11+E12+E17+E18+E16+E15</f>
        <v>722936</v>
      </c>
      <c r="F10" s="8"/>
      <c r="H10" s="16">
        <v>967349.72305299994</v>
      </c>
      <c r="J10" s="23">
        <f>+E10-E19</f>
        <v>0</v>
      </c>
      <c r="K10" s="16">
        <v>771303</v>
      </c>
    </row>
    <row r="11" spans="1:11" ht="31.5" x14ac:dyDescent="0.25">
      <c r="A11" s="9">
        <v>1</v>
      </c>
      <c r="B11" s="11" t="s">
        <v>35</v>
      </c>
      <c r="C11" s="20">
        <v>191819.42893117081</v>
      </c>
      <c r="D11" s="34">
        <v>208493.9801652983</v>
      </c>
      <c r="E11" s="20">
        <v>207234</v>
      </c>
      <c r="F11" s="9"/>
      <c r="H11" s="22">
        <f>+H10-D10</f>
        <v>196046.72305299994</v>
      </c>
      <c r="K11" s="22">
        <f>+D10-K10</f>
        <v>0</v>
      </c>
    </row>
    <row r="12" spans="1:11" ht="31.5" x14ac:dyDescent="0.25">
      <c r="A12" s="9">
        <v>2</v>
      </c>
      <c r="B12" s="11" t="s">
        <v>12</v>
      </c>
      <c r="C12" s="20">
        <f>SUM(C13:C14)</f>
        <v>362586</v>
      </c>
      <c r="D12" s="34">
        <f>SUM(D13:D14)</f>
        <v>389820.81286470161</v>
      </c>
      <c r="E12" s="20">
        <f>SUM(E13:E14)</f>
        <v>402280</v>
      </c>
      <c r="F12" s="9"/>
      <c r="K12" s="22">
        <f>+D11-K11</f>
        <v>208493.9801652983</v>
      </c>
    </row>
    <row r="13" spans="1:11" x14ac:dyDescent="0.25">
      <c r="A13" s="9" t="s">
        <v>8</v>
      </c>
      <c r="B13" s="11" t="s">
        <v>13</v>
      </c>
      <c r="C13" s="20">
        <v>207744</v>
      </c>
      <c r="D13" s="34">
        <v>207743.68567770158</v>
      </c>
      <c r="E13" s="20">
        <v>213894</v>
      </c>
      <c r="F13" s="9"/>
      <c r="H13" s="22">
        <f>+D29-D31</f>
        <v>81995.994200000001</v>
      </c>
    </row>
    <row r="14" spans="1:11" x14ac:dyDescent="0.25">
      <c r="A14" s="9" t="s">
        <v>8</v>
      </c>
      <c r="B14" s="11" t="s">
        <v>14</v>
      </c>
      <c r="C14" s="20">
        <v>154842</v>
      </c>
      <c r="D14" s="34">
        <v>182077.12718700006</v>
      </c>
      <c r="E14" s="20">
        <v>188386</v>
      </c>
      <c r="F14" s="9"/>
    </row>
    <row r="15" spans="1:11" ht="31.5" x14ac:dyDescent="0.25">
      <c r="A15" s="39">
        <v>3</v>
      </c>
      <c r="B15" s="11" t="s">
        <v>307</v>
      </c>
      <c r="C15" s="20">
        <v>32314</v>
      </c>
      <c r="D15" s="34"/>
      <c r="E15" s="20">
        <v>13532</v>
      </c>
      <c r="F15" s="39"/>
    </row>
    <row r="16" spans="1:11" ht="31.5" x14ac:dyDescent="0.25">
      <c r="A16" s="39">
        <v>4</v>
      </c>
      <c r="B16" s="26" t="s">
        <v>332</v>
      </c>
      <c r="C16" s="20"/>
      <c r="D16" s="34"/>
      <c r="E16" s="20">
        <v>99890</v>
      </c>
      <c r="F16" s="39"/>
    </row>
    <row r="17" spans="1:17" x14ac:dyDescent="0.25">
      <c r="A17" s="39">
        <v>5</v>
      </c>
      <c r="B17" s="11" t="s">
        <v>16</v>
      </c>
      <c r="C17" s="20"/>
      <c r="D17" s="34">
        <v>9044.1426489999994</v>
      </c>
      <c r="E17" s="20"/>
      <c r="F17" s="9"/>
    </row>
    <row r="18" spans="1:17" ht="31.5" x14ac:dyDescent="0.25">
      <c r="A18" s="9">
        <v>6</v>
      </c>
      <c r="B18" s="11" t="s">
        <v>18</v>
      </c>
      <c r="C18" s="20"/>
      <c r="D18" s="34">
        <v>163944.06432100001</v>
      </c>
      <c r="E18" s="20"/>
      <c r="F18" s="9"/>
    </row>
    <row r="19" spans="1:17" s="16" customFormat="1" ht="14.25" customHeight="1" x14ac:dyDescent="0.25">
      <c r="A19" s="8" t="s">
        <v>11</v>
      </c>
      <c r="B19" s="10" t="s">
        <v>36</v>
      </c>
      <c r="C19" s="21">
        <f t="shared" ref="C19" si="1">+C20+C21+C25+C26+C27</f>
        <v>586719</v>
      </c>
      <c r="D19" s="36">
        <f t="shared" ref="D19" si="2">+D20+D21+D25+D26+D27</f>
        <v>767304.60680800001</v>
      </c>
      <c r="E19" s="21">
        <f>+E20+E21+E25+E26+E27+E24</f>
        <v>722936</v>
      </c>
      <c r="F19" s="8"/>
      <c r="H19" s="23">
        <f>+H29-D19</f>
        <v>14835.393191999989</v>
      </c>
      <c r="K19" s="23">
        <f>+K29-D38</f>
        <v>844934</v>
      </c>
    </row>
    <row r="20" spans="1:17" ht="31.5" x14ac:dyDescent="0.25">
      <c r="A20" s="9">
        <v>1</v>
      </c>
      <c r="B20" s="11" t="s">
        <v>37</v>
      </c>
      <c r="C20" s="20">
        <v>391841</v>
      </c>
      <c r="D20" s="34">
        <v>493736.180008</v>
      </c>
      <c r="E20" s="20">
        <v>482209</v>
      </c>
      <c r="F20" s="9"/>
      <c r="H20" s="6">
        <v>184980</v>
      </c>
      <c r="I20" s="6">
        <v>136779</v>
      </c>
      <c r="Q20" s="22">
        <f>+E20-6990</f>
        <v>475219</v>
      </c>
    </row>
    <row r="21" spans="1:17" x14ac:dyDescent="0.25">
      <c r="A21" s="9">
        <v>2</v>
      </c>
      <c r="B21" s="11" t="s">
        <v>38</v>
      </c>
      <c r="C21" s="20">
        <f t="shared" ref="C21" si="3">+C22+C23</f>
        <v>34834</v>
      </c>
      <c r="D21" s="34">
        <f t="shared" ref="D21:E21" si="4">+D22+D23</f>
        <v>38424.005799999999</v>
      </c>
      <c r="E21" s="20">
        <f t="shared" si="4"/>
        <v>44408</v>
      </c>
      <c r="F21" s="9"/>
      <c r="I21" s="6">
        <v>7330</v>
      </c>
    </row>
    <row r="22" spans="1:17" x14ac:dyDescent="0.25">
      <c r="A22" s="9" t="s">
        <v>39</v>
      </c>
      <c r="B22" s="11" t="s">
        <v>40</v>
      </c>
      <c r="C22" s="20">
        <v>32165</v>
      </c>
      <c r="D22" s="131">
        <v>32165</v>
      </c>
      <c r="E22" s="20">
        <v>36611</v>
      </c>
      <c r="F22" s="9"/>
    </row>
    <row r="23" spans="1:17" x14ac:dyDescent="0.25">
      <c r="A23" s="9" t="s">
        <v>39</v>
      </c>
      <c r="B23" s="11" t="s">
        <v>41</v>
      </c>
      <c r="C23" s="20">
        <v>2669</v>
      </c>
      <c r="D23" s="131">
        <v>6259.0057999999999</v>
      </c>
      <c r="E23" s="20">
        <v>7797</v>
      </c>
      <c r="F23" s="9"/>
    </row>
    <row r="24" spans="1:17" ht="31.5" x14ac:dyDescent="0.25">
      <c r="A24" s="39">
        <v>3</v>
      </c>
      <c r="B24" s="26" t="s">
        <v>333</v>
      </c>
      <c r="C24" s="20"/>
      <c r="D24" s="131"/>
      <c r="E24" s="20">
        <v>2694</v>
      </c>
      <c r="F24" s="39"/>
    </row>
    <row r="25" spans="1:17" x14ac:dyDescent="0.25">
      <c r="A25" s="9">
        <v>4</v>
      </c>
      <c r="B25" s="11" t="s">
        <v>29</v>
      </c>
      <c r="C25" s="39"/>
      <c r="D25" s="131">
        <v>30906.16</v>
      </c>
      <c r="E25" s="9"/>
      <c r="F25" s="9"/>
      <c r="H25" s="17">
        <f>+'69'!D27+'69'!D28</f>
        <v>154842</v>
      </c>
      <c r="I25" s="22">
        <f>+H25-D33</f>
        <v>148582.99419999999</v>
      </c>
    </row>
    <row r="26" spans="1:17" ht="19.5" customHeight="1" x14ac:dyDescent="0.25">
      <c r="A26" s="39">
        <v>5</v>
      </c>
      <c r="B26" s="11" t="s">
        <v>308</v>
      </c>
      <c r="C26" s="20">
        <v>152173</v>
      </c>
      <c r="D26" s="131">
        <v>196367.261</v>
      </c>
      <c r="E26" s="20">
        <v>183606</v>
      </c>
      <c r="F26" s="39"/>
    </row>
    <row r="27" spans="1:17" x14ac:dyDescent="0.25">
      <c r="A27" s="39">
        <v>6</v>
      </c>
      <c r="B27" s="11" t="s">
        <v>309</v>
      </c>
      <c r="C27" s="20">
        <v>7871</v>
      </c>
      <c r="D27" s="131">
        <v>7871</v>
      </c>
      <c r="E27" s="20">
        <v>10019</v>
      </c>
      <c r="F27" s="39"/>
    </row>
    <row r="28" spans="1:17" x14ac:dyDescent="0.25">
      <c r="A28" s="8" t="s">
        <v>4</v>
      </c>
      <c r="B28" s="10" t="s">
        <v>42</v>
      </c>
      <c r="C28" s="39"/>
      <c r="D28" s="30"/>
      <c r="E28" s="9"/>
      <c r="F28" s="9"/>
      <c r="H28" s="6">
        <v>899060</v>
      </c>
    </row>
    <row r="29" spans="1:17" x14ac:dyDescent="0.25">
      <c r="A29" s="8" t="s">
        <v>6</v>
      </c>
      <c r="B29" s="10" t="s">
        <v>34</v>
      </c>
      <c r="C29" s="21">
        <f t="shared" ref="C29" si="5">+C30+C31+C36+C37+C34</f>
        <v>85788</v>
      </c>
      <c r="D29" s="36">
        <f>+D30+D31+D36+D37+D34</f>
        <v>120420</v>
      </c>
      <c r="E29" s="21">
        <f>+E30+E31+E36+E37+E34+E35</f>
        <v>105992</v>
      </c>
      <c r="F29" s="9"/>
      <c r="H29" s="22">
        <f>+H28-D38</f>
        <v>782140</v>
      </c>
      <c r="K29" s="110">
        <v>961854</v>
      </c>
      <c r="N29" s="6">
        <v>120420</v>
      </c>
    </row>
    <row r="30" spans="1:17" ht="31.5" x14ac:dyDescent="0.25">
      <c r="A30" s="9">
        <v>1</v>
      </c>
      <c r="B30" s="11" t="s">
        <v>7</v>
      </c>
      <c r="C30" s="20">
        <v>45933</v>
      </c>
      <c r="D30" s="34">
        <v>31687.875472999993</v>
      </c>
      <c r="E30" s="20">
        <v>39442</v>
      </c>
      <c r="F30" s="9"/>
      <c r="N30" s="22">
        <f>+D29-N29</f>
        <v>0</v>
      </c>
    </row>
    <row r="31" spans="1:17" ht="31.5" x14ac:dyDescent="0.25">
      <c r="A31" s="9">
        <v>2</v>
      </c>
      <c r="B31" s="11" t="s">
        <v>43</v>
      </c>
      <c r="C31" s="20">
        <f>+SUM(C32:C33)</f>
        <v>34834</v>
      </c>
      <c r="D31" s="34">
        <f>+SUM(D32:D33)</f>
        <v>38424.005799999999</v>
      </c>
      <c r="E31" s="20">
        <f>+SUM(E32:E33)</f>
        <v>44408</v>
      </c>
      <c r="F31" s="9"/>
      <c r="H31" s="6">
        <v>884224.60706100008</v>
      </c>
      <c r="K31" s="130">
        <v>175116.95075000002</v>
      </c>
      <c r="N31" s="22">
        <f>+D30-N30</f>
        <v>31687.875472999993</v>
      </c>
    </row>
    <row r="32" spans="1:17" x14ac:dyDescent="0.25">
      <c r="A32" s="9" t="s">
        <v>44</v>
      </c>
      <c r="B32" s="11" t="s">
        <v>13</v>
      </c>
      <c r="C32" s="20">
        <v>32165</v>
      </c>
      <c r="D32" s="34">
        <v>32165</v>
      </c>
      <c r="E32" s="20">
        <v>36611</v>
      </c>
      <c r="F32" s="9"/>
      <c r="H32" s="22">
        <f>+H31-D38</f>
        <v>767304.60706100008</v>
      </c>
    </row>
    <row r="33" spans="1:8" x14ac:dyDescent="0.25">
      <c r="A33" s="9" t="s">
        <v>44</v>
      </c>
      <c r="B33" s="11" t="s">
        <v>14</v>
      </c>
      <c r="C33" s="20">
        <v>2669</v>
      </c>
      <c r="D33" s="34">
        <v>6259.0057999999999</v>
      </c>
      <c r="E33" s="20">
        <v>7797</v>
      </c>
      <c r="F33" s="9"/>
      <c r="H33" s="22">
        <f>+D19-H32</f>
        <v>-2.5300006382167339E-4</v>
      </c>
    </row>
    <row r="34" spans="1:8" ht="31.5" x14ac:dyDescent="0.25">
      <c r="A34" s="39">
        <v>3</v>
      </c>
      <c r="B34" s="11" t="s">
        <v>307</v>
      </c>
      <c r="C34" s="20">
        <v>5021</v>
      </c>
      <c r="D34" s="34"/>
      <c r="E34" s="20">
        <v>19448</v>
      </c>
      <c r="F34" s="39"/>
    </row>
    <row r="35" spans="1:8" ht="31.5" x14ac:dyDescent="0.25">
      <c r="A35" s="39">
        <v>4</v>
      </c>
      <c r="B35" s="26" t="s">
        <v>332</v>
      </c>
      <c r="C35" s="20"/>
      <c r="D35" s="34"/>
      <c r="E35" s="20">
        <v>2694</v>
      </c>
      <c r="F35" s="39"/>
    </row>
    <row r="36" spans="1:8" x14ac:dyDescent="0.25">
      <c r="A36" s="39">
        <v>5</v>
      </c>
      <c r="B36" s="11" t="s">
        <v>16</v>
      </c>
      <c r="C36" s="20"/>
      <c r="D36" s="34">
        <v>3645.1865659999999</v>
      </c>
      <c r="E36" s="20"/>
      <c r="F36" s="9"/>
    </row>
    <row r="37" spans="1:8" ht="31.5" x14ac:dyDescent="0.25">
      <c r="A37" s="39">
        <v>6</v>
      </c>
      <c r="B37" s="11" t="s">
        <v>18</v>
      </c>
      <c r="C37" s="20"/>
      <c r="D37" s="34">
        <v>46662.932160999997</v>
      </c>
      <c r="E37" s="20"/>
      <c r="F37" s="9"/>
    </row>
    <row r="38" spans="1:8" x14ac:dyDescent="0.25">
      <c r="A38" s="8" t="s">
        <v>11</v>
      </c>
      <c r="B38" s="10" t="s">
        <v>36</v>
      </c>
      <c r="C38" s="21">
        <v>85788</v>
      </c>
      <c r="D38" s="36">
        <v>116920</v>
      </c>
      <c r="E38" s="21">
        <v>105992</v>
      </c>
      <c r="F38" s="9"/>
    </row>
  </sheetData>
  <mergeCells count="5">
    <mergeCell ref="A1:C1"/>
    <mergeCell ref="E1:F1"/>
    <mergeCell ref="A4:F4"/>
    <mergeCell ref="A5:F5"/>
    <mergeCell ref="D6:F6"/>
  </mergeCells>
  <pageMargins left="0.7" right="0.7" top="0.75" bottom="0.75" header="0.3" footer="0.3"/>
  <pageSetup paperSize="9" scale="95"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9"/>
  <sheetViews>
    <sheetView topLeftCell="A19" workbookViewId="0">
      <selection activeCell="G27" sqref="G27:H28"/>
    </sheetView>
  </sheetViews>
  <sheetFormatPr defaultRowHeight="15.75" x14ac:dyDescent="0.25"/>
  <cols>
    <col min="1" max="1" width="6.5703125" style="6" customWidth="1"/>
    <col min="2" max="2" width="29.42578125" style="6" customWidth="1"/>
    <col min="3" max="3" width="9.5703125" style="118" customWidth="1"/>
    <col min="4" max="4" width="10" style="118" customWidth="1"/>
    <col min="5" max="5" width="10.140625" style="6" customWidth="1"/>
    <col min="6" max="6" width="10.7109375" style="6" customWidth="1"/>
    <col min="7" max="7" width="10.5703125" style="6" customWidth="1"/>
    <col min="8" max="8" width="9.85546875" style="6" customWidth="1"/>
    <col min="9" max="16384" width="9.140625" style="6"/>
  </cols>
  <sheetData>
    <row r="1" spans="1:8" ht="15.75" customHeight="1" x14ac:dyDescent="0.25">
      <c r="A1" s="138" t="s">
        <v>205</v>
      </c>
      <c r="B1" s="138"/>
      <c r="C1" s="138"/>
      <c r="F1" s="138" t="s">
        <v>71</v>
      </c>
      <c r="G1" s="138"/>
      <c r="H1" s="138"/>
    </row>
    <row r="4" spans="1:8" x14ac:dyDescent="0.25">
      <c r="A4" s="139" t="s">
        <v>334</v>
      </c>
      <c r="B4" s="139"/>
      <c r="C4" s="139"/>
      <c r="D4" s="139"/>
      <c r="E4" s="139"/>
      <c r="F4" s="139"/>
      <c r="G4" s="139"/>
      <c r="H4" s="139"/>
    </row>
    <row r="5" spans="1:8" x14ac:dyDescent="0.25">
      <c r="A5" s="140" t="s">
        <v>31</v>
      </c>
      <c r="B5" s="140"/>
      <c r="C5" s="140"/>
      <c r="D5" s="140"/>
      <c r="E5" s="140"/>
      <c r="F5" s="140"/>
      <c r="G5" s="140"/>
      <c r="H5" s="140"/>
    </row>
    <row r="6" spans="1:8" x14ac:dyDescent="0.25">
      <c r="H6" s="28" t="s">
        <v>206</v>
      </c>
    </row>
    <row r="7" spans="1:8" s="19" customFormat="1" ht="38.25" customHeight="1" x14ac:dyDescent="0.25">
      <c r="A7" s="142" t="s">
        <v>1</v>
      </c>
      <c r="B7" s="142" t="s">
        <v>2</v>
      </c>
      <c r="C7" s="142" t="s">
        <v>331</v>
      </c>
      <c r="D7" s="142"/>
      <c r="E7" s="142" t="s">
        <v>329</v>
      </c>
      <c r="F7" s="142"/>
      <c r="G7" s="142" t="s">
        <v>46</v>
      </c>
      <c r="H7" s="142"/>
    </row>
    <row r="8" spans="1:8" s="19" customFormat="1" ht="47.25" x14ac:dyDescent="0.25">
      <c r="A8" s="142"/>
      <c r="B8" s="142"/>
      <c r="C8" s="108" t="s">
        <v>47</v>
      </c>
      <c r="D8" s="108" t="s">
        <v>48</v>
      </c>
      <c r="E8" s="8" t="s">
        <v>47</v>
      </c>
      <c r="F8" s="8" t="s">
        <v>48</v>
      </c>
      <c r="G8" s="8" t="s">
        <v>47</v>
      </c>
      <c r="H8" s="8" t="s">
        <v>48</v>
      </c>
    </row>
    <row r="9" spans="1:8" x14ac:dyDescent="0.25">
      <c r="A9" s="9" t="s">
        <v>3</v>
      </c>
      <c r="B9" s="9" t="s">
        <v>4</v>
      </c>
      <c r="C9" s="39">
        <v>1</v>
      </c>
      <c r="D9" s="39">
        <v>2</v>
      </c>
      <c r="E9" s="9">
        <v>3</v>
      </c>
      <c r="F9" s="9">
        <v>4</v>
      </c>
      <c r="G9" s="9" t="s">
        <v>49</v>
      </c>
      <c r="H9" s="9" t="s">
        <v>50</v>
      </c>
    </row>
    <row r="10" spans="1:8" ht="31.5" x14ac:dyDescent="0.25">
      <c r="A10" s="39"/>
      <c r="B10" s="11" t="s">
        <v>51</v>
      </c>
      <c r="C10" s="111">
        <f t="shared" ref="C10:D10" si="0">+C11+C29</f>
        <v>253487</v>
      </c>
      <c r="D10" s="111">
        <f t="shared" si="0"/>
        <v>253487</v>
      </c>
      <c r="E10" s="111">
        <f t="shared" ref="E10" si="1">+E11+E29</f>
        <v>232500</v>
      </c>
      <c r="F10" s="111">
        <f>+F11+F29</f>
        <v>232500</v>
      </c>
      <c r="G10" s="119"/>
      <c r="H10" s="119"/>
    </row>
    <row r="11" spans="1:8" s="16" customFormat="1" x14ac:dyDescent="0.25">
      <c r="A11" s="8" t="s">
        <v>6</v>
      </c>
      <c r="B11" s="10" t="s">
        <v>52</v>
      </c>
      <c r="C11" s="21">
        <v>253487</v>
      </c>
      <c r="D11" s="21">
        <v>253487</v>
      </c>
      <c r="E11" s="21">
        <f>SUM(E12:E28)</f>
        <v>232500</v>
      </c>
      <c r="F11" s="21">
        <f>SUM(F12:F28)</f>
        <v>232500</v>
      </c>
      <c r="G11" s="119"/>
      <c r="H11" s="119"/>
    </row>
    <row r="12" spans="1:8" ht="31.5" x14ac:dyDescent="0.25">
      <c r="A12" s="9">
        <v>1</v>
      </c>
      <c r="B12" s="11" t="s">
        <v>53</v>
      </c>
      <c r="C12" s="39"/>
      <c r="D12" s="39"/>
      <c r="E12" s="9"/>
      <c r="F12" s="9"/>
      <c r="G12" s="119"/>
      <c r="H12" s="119"/>
    </row>
    <row r="13" spans="1:8" ht="31.5" x14ac:dyDescent="0.25">
      <c r="A13" s="9">
        <v>2</v>
      </c>
      <c r="B13" s="11" t="s">
        <v>54</v>
      </c>
      <c r="C13" s="39"/>
      <c r="D13" s="39"/>
      <c r="E13" s="9"/>
      <c r="F13" s="9"/>
      <c r="G13" s="119"/>
      <c r="H13" s="119"/>
    </row>
    <row r="14" spans="1:8" ht="31.5" x14ac:dyDescent="0.25">
      <c r="A14" s="9">
        <v>3</v>
      </c>
      <c r="B14" s="11" t="s">
        <v>55</v>
      </c>
      <c r="C14" s="39"/>
      <c r="D14" s="39"/>
      <c r="E14" s="9"/>
      <c r="F14" s="9"/>
      <c r="G14" s="119"/>
      <c r="H14" s="119"/>
    </row>
    <row r="15" spans="1:8" ht="31.5" x14ac:dyDescent="0.25">
      <c r="A15" s="9">
        <v>4</v>
      </c>
      <c r="B15" s="11" t="s">
        <v>56</v>
      </c>
      <c r="C15" s="20"/>
      <c r="D15" s="20"/>
      <c r="E15" s="20">
        <v>87500</v>
      </c>
      <c r="F15" s="20">
        <v>87500</v>
      </c>
      <c r="G15" s="119"/>
      <c r="H15" s="119"/>
    </row>
    <row r="16" spans="1:8" x14ac:dyDescent="0.25">
      <c r="A16" s="9">
        <v>5</v>
      </c>
      <c r="B16" s="11" t="s">
        <v>57</v>
      </c>
      <c r="C16" s="20"/>
      <c r="D16" s="20"/>
      <c r="E16" s="20">
        <v>34000</v>
      </c>
      <c r="F16" s="20">
        <v>34000</v>
      </c>
      <c r="G16" s="119"/>
      <c r="H16" s="119"/>
    </row>
    <row r="17" spans="1:8" x14ac:dyDescent="0.25">
      <c r="A17" s="9">
        <v>6</v>
      </c>
      <c r="B17" s="11" t="s">
        <v>58</v>
      </c>
      <c r="C17" s="20"/>
      <c r="D17" s="20"/>
      <c r="E17" s="20"/>
      <c r="F17" s="20"/>
      <c r="G17" s="119"/>
      <c r="H17" s="119"/>
    </row>
    <row r="18" spans="1:8" x14ac:dyDescent="0.25">
      <c r="A18" s="9">
        <v>7</v>
      </c>
      <c r="B18" s="11" t="s">
        <v>59</v>
      </c>
      <c r="C18" s="20"/>
      <c r="D18" s="20"/>
      <c r="E18" s="20">
        <v>19000</v>
      </c>
      <c r="F18" s="20">
        <v>19000</v>
      </c>
      <c r="G18" s="119"/>
      <c r="H18" s="119"/>
    </row>
    <row r="19" spans="1:8" x14ac:dyDescent="0.25">
      <c r="A19" s="9">
        <v>8</v>
      </c>
      <c r="B19" s="11" t="s">
        <v>60</v>
      </c>
      <c r="C19" s="20"/>
      <c r="D19" s="20"/>
      <c r="E19" s="20">
        <v>4250</v>
      </c>
      <c r="F19" s="20">
        <v>4250</v>
      </c>
      <c r="G19" s="119"/>
      <c r="H19" s="119"/>
    </row>
    <row r="20" spans="1:8" x14ac:dyDescent="0.25">
      <c r="A20" s="9">
        <v>9</v>
      </c>
      <c r="B20" s="11" t="s">
        <v>61</v>
      </c>
      <c r="C20" s="20"/>
      <c r="D20" s="20"/>
      <c r="E20" s="20"/>
      <c r="F20" s="20"/>
      <c r="G20" s="119"/>
      <c r="H20" s="119"/>
    </row>
    <row r="21" spans="1:8" ht="31.5" x14ac:dyDescent="0.25">
      <c r="A21" s="9">
        <v>10</v>
      </c>
      <c r="B21" s="11" t="s">
        <v>62</v>
      </c>
      <c r="C21" s="20"/>
      <c r="D21" s="20"/>
      <c r="E21" s="20">
        <v>300</v>
      </c>
      <c r="F21" s="20">
        <v>300</v>
      </c>
      <c r="G21" s="119"/>
      <c r="H21" s="119"/>
    </row>
    <row r="22" spans="1:8" ht="31.5" x14ac:dyDescent="0.25">
      <c r="A22" s="9">
        <v>11</v>
      </c>
      <c r="B22" s="11" t="s">
        <v>63</v>
      </c>
      <c r="C22" s="20"/>
      <c r="D22" s="20"/>
      <c r="E22" s="20">
        <v>50</v>
      </c>
      <c r="F22" s="20">
        <v>50</v>
      </c>
      <c r="G22" s="119"/>
      <c r="H22" s="119"/>
    </row>
    <row r="23" spans="1:8" x14ac:dyDescent="0.25">
      <c r="A23" s="9">
        <v>12</v>
      </c>
      <c r="B23" s="11" t="s">
        <v>64</v>
      </c>
      <c r="C23" s="20"/>
      <c r="D23" s="20"/>
      <c r="E23" s="20">
        <v>75000</v>
      </c>
      <c r="F23" s="20">
        <v>75000</v>
      </c>
      <c r="G23" s="119"/>
      <c r="H23" s="119"/>
    </row>
    <row r="24" spans="1:8" ht="31.5" x14ac:dyDescent="0.25">
      <c r="A24" s="9">
        <v>13</v>
      </c>
      <c r="B24" s="11" t="s">
        <v>65</v>
      </c>
      <c r="C24" s="20"/>
      <c r="D24" s="20"/>
      <c r="E24" s="20"/>
      <c r="F24" s="20"/>
      <c r="G24" s="119"/>
      <c r="H24" s="119"/>
    </row>
    <row r="25" spans="1:8" ht="31.5" x14ac:dyDescent="0.25">
      <c r="A25" s="9">
        <v>14</v>
      </c>
      <c r="B25" s="11" t="s">
        <v>66</v>
      </c>
      <c r="C25" s="20"/>
      <c r="D25" s="20"/>
      <c r="E25" s="20"/>
      <c r="F25" s="20"/>
      <c r="G25" s="119"/>
      <c r="H25" s="119"/>
    </row>
    <row r="26" spans="1:8" ht="31.5" x14ac:dyDescent="0.25">
      <c r="A26" s="9">
        <v>15</v>
      </c>
      <c r="B26" s="11" t="s">
        <v>67</v>
      </c>
      <c r="C26" s="20"/>
      <c r="D26" s="20"/>
      <c r="E26" s="20"/>
      <c r="F26" s="20"/>
      <c r="G26" s="119"/>
      <c r="H26" s="119"/>
    </row>
    <row r="27" spans="1:8" x14ac:dyDescent="0.25">
      <c r="A27" s="9">
        <v>16</v>
      </c>
      <c r="B27" s="11" t="s">
        <v>68</v>
      </c>
      <c r="C27" s="20"/>
      <c r="D27" s="20"/>
      <c r="E27" s="20">
        <v>12000</v>
      </c>
      <c r="F27" s="20">
        <v>12000</v>
      </c>
      <c r="G27" s="119"/>
      <c r="H27" s="119"/>
    </row>
    <row r="28" spans="1:8" ht="31.5" x14ac:dyDescent="0.25">
      <c r="A28" s="9">
        <v>17</v>
      </c>
      <c r="B28" s="11" t="s">
        <v>69</v>
      </c>
      <c r="C28" s="20"/>
      <c r="D28" s="20"/>
      <c r="E28" s="20">
        <v>400</v>
      </c>
      <c r="F28" s="20">
        <v>400</v>
      </c>
      <c r="G28" s="119"/>
      <c r="H28" s="119"/>
    </row>
    <row r="29" spans="1:8" x14ac:dyDescent="0.25">
      <c r="A29" s="8" t="s">
        <v>11</v>
      </c>
      <c r="B29" s="10" t="s">
        <v>70</v>
      </c>
      <c r="C29" s="39"/>
      <c r="D29" s="39"/>
      <c r="E29" s="9"/>
      <c r="F29" s="9"/>
      <c r="G29" s="119"/>
      <c r="H29" s="9"/>
    </row>
  </sheetData>
  <mergeCells count="9">
    <mergeCell ref="A1:C1"/>
    <mergeCell ref="A4:H4"/>
    <mergeCell ref="A5:H5"/>
    <mergeCell ref="F1:H1"/>
    <mergeCell ref="A7:A8"/>
    <mergeCell ref="B7:B8"/>
    <mergeCell ref="C7:D7"/>
    <mergeCell ref="E7:F7"/>
    <mergeCell ref="G7:H7"/>
  </mergeCells>
  <pageMargins left="0.7" right="0.7" top="0.75" bottom="0.75" header="0.3" footer="0.3"/>
  <pageSetup paperSize="9" scale="9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49"/>
  <sheetViews>
    <sheetView topLeftCell="A46" workbookViewId="0">
      <selection activeCell="D47" sqref="D47"/>
    </sheetView>
  </sheetViews>
  <sheetFormatPr defaultRowHeight="15.75" x14ac:dyDescent="0.25"/>
  <cols>
    <col min="1" max="1" width="5.5703125" style="6" customWidth="1"/>
    <col min="2" max="2" width="36.5703125" style="6" customWidth="1"/>
    <col min="3" max="3" width="14" style="6" customWidth="1"/>
    <col min="4" max="4" width="13.7109375" style="6" customWidth="1"/>
    <col min="5" max="5" width="14.140625" style="6" customWidth="1"/>
    <col min="6" max="6" width="9.85546875" style="6" bestFit="1" customWidth="1"/>
    <col min="7" max="16384" width="9.140625" style="6"/>
  </cols>
  <sheetData>
    <row r="1" spans="1:8" x14ac:dyDescent="0.25">
      <c r="A1" s="137" t="s">
        <v>205</v>
      </c>
      <c r="B1" s="137"/>
      <c r="C1" s="137"/>
      <c r="D1" s="138" t="s">
        <v>93</v>
      </c>
      <c r="E1" s="138"/>
    </row>
    <row r="3" spans="1:8" ht="42" customHeight="1" x14ac:dyDescent="0.25">
      <c r="A3" s="138" t="s">
        <v>335</v>
      </c>
      <c r="B3" s="139"/>
      <c r="C3" s="139"/>
      <c r="D3" s="139"/>
      <c r="E3" s="139"/>
    </row>
    <row r="4" spans="1:8" x14ac:dyDescent="0.25">
      <c r="A4" s="140" t="s">
        <v>31</v>
      </c>
      <c r="B4" s="140"/>
      <c r="C4" s="140"/>
      <c r="D4" s="140"/>
      <c r="E4" s="140"/>
    </row>
    <row r="6" spans="1:8" x14ac:dyDescent="0.25">
      <c r="E6" s="28" t="s">
        <v>206</v>
      </c>
    </row>
    <row r="7" spans="1:8" x14ac:dyDescent="0.25">
      <c r="A7" s="142" t="s">
        <v>1</v>
      </c>
      <c r="B7" s="142" t="s">
        <v>72</v>
      </c>
      <c r="C7" s="142" t="s">
        <v>73</v>
      </c>
      <c r="D7" s="142" t="s">
        <v>74</v>
      </c>
      <c r="E7" s="142"/>
    </row>
    <row r="8" spans="1:8" x14ac:dyDescent="0.25">
      <c r="A8" s="142"/>
      <c r="B8" s="142"/>
      <c r="C8" s="142"/>
      <c r="D8" s="142" t="s">
        <v>75</v>
      </c>
      <c r="E8" s="8" t="s">
        <v>76</v>
      </c>
    </row>
    <row r="9" spans="1:8" x14ac:dyDescent="0.25">
      <c r="A9" s="142"/>
      <c r="B9" s="142"/>
      <c r="C9" s="142"/>
      <c r="D9" s="142"/>
      <c r="E9" s="8" t="s">
        <v>77</v>
      </c>
    </row>
    <row r="10" spans="1:8" x14ac:dyDescent="0.25">
      <c r="A10" s="9" t="s">
        <v>3</v>
      </c>
      <c r="B10" s="9" t="s">
        <v>4</v>
      </c>
      <c r="C10" s="9" t="s">
        <v>78</v>
      </c>
      <c r="D10" s="9">
        <v>2</v>
      </c>
      <c r="E10" s="9">
        <v>3</v>
      </c>
    </row>
    <row r="11" spans="1:8" x14ac:dyDescent="0.25">
      <c r="A11" s="8"/>
      <c r="B11" s="8" t="s">
        <v>19</v>
      </c>
      <c r="C11" s="17">
        <f>+C12+C29+C49</f>
        <v>781826</v>
      </c>
      <c r="D11" s="17">
        <f>+D12+D29+D49</f>
        <v>675834</v>
      </c>
      <c r="E11" s="17">
        <f>+E12+E29+E49</f>
        <v>105992</v>
      </c>
      <c r="G11" s="22">
        <f>C11-'73'!C7</f>
        <v>58890</v>
      </c>
      <c r="H11" s="22">
        <f>'70'!E19-'72'!D11</f>
        <v>47102</v>
      </c>
    </row>
    <row r="12" spans="1:8" ht="31.5" x14ac:dyDescent="0.25">
      <c r="A12" s="8" t="s">
        <v>3</v>
      </c>
      <c r="B12" s="10" t="s">
        <v>79</v>
      </c>
      <c r="C12" s="18">
        <f>+C13+C27+C28+C23</f>
        <v>590423</v>
      </c>
      <c r="D12" s="18">
        <f>+D13+D27+D28+D23</f>
        <v>492228</v>
      </c>
      <c r="E12" s="18">
        <f>+E13+E27+E28+E23</f>
        <v>98195</v>
      </c>
    </row>
    <row r="13" spans="1:8" x14ac:dyDescent="0.25">
      <c r="A13" s="8" t="s">
        <v>6</v>
      </c>
      <c r="B13" s="10" t="s">
        <v>22</v>
      </c>
      <c r="C13" s="17">
        <f>+C14+C21+C22</f>
        <v>84740</v>
      </c>
      <c r="D13" s="17">
        <f>+D14+D21+D22</f>
        <v>83740</v>
      </c>
      <c r="E13" s="17">
        <f t="shared" ref="E13" si="0">+E14+E21+E22</f>
        <v>1000</v>
      </c>
    </row>
    <row r="14" spans="1:8" x14ac:dyDescent="0.25">
      <c r="A14" s="9">
        <v>1</v>
      </c>
      <c r="B14" s="11" t="s">
        <v>80</v>
      </c>
      <c r="C14" s="18">
        <f>+D14+E14</f>
        <v>80740</v>
      </c>
      <c r="D14" s="18">
        <v>79740</v>
      </c>
      <c r="E14" s="18">
        <v>1000</v>
      </c>
    </row>
    <row r="15" spans="1:8" x14ac:dyDescent="0.25">
      <c r="A15" s="9"/>
      <c r="B15" s="11" t="s">
        <v>81</v>
      </c>
      <c r="C15" s="18"/>
      <c r="D15" s="18"/>
      <c r="E15" s="18"/>
    </row>
    <row r="16" spans="1:8" x14ac:dyDescent="0.25">
      <c r="A16" s="9" t="s">
        <v>8</v>
      </c>
      <c r="B16" s="13" t="s">
        <v>82</v>
      </c>
      <c r="C16" s="18"/>
      <c r="D16" s="18"/>
      <c r="E16" s="18"/>
    </row>
    <row r="17" spans="1:6" x14ac:dyDescent="0.25">
      <c r="A17" s="9" t="s">
        <v>8</v>
      </c>
      <c r="B17" s="13" t="s">
        <v>83</v>
      </c>
      <c r="C17" s="18"/>
      <c r="D17" s="18"/>
      <c r="E17" s="18"/>
    </row>
    <row r="18" spans="1:6" x14ac:dyDescent="0.25">
      <c r="A18" s="9"/>
      <c r="B18" s="11" t="s">
        <v>84</v>
      </c>
      <c r="C18" s="18"/>
      <c r="D18" s="18"/>
      <c r="E18" s="18"/>
    </row>
    <row r="19" spans="1:6" ht="31.5" x14ac:dyDescent="0.25">
      <c r="A19" s="9" t="s">
        <v>8</v>
      </c>
      <c r="B19" s="13" t="s">
        <v>85</v>
      </c>
      <c r="C19" s="18"/>
      <c r="D19" s="18"/>
      <c r="E19" s="18"/>
    </row>
    <row r="20" spans="1:6" ht="31.5" x14ac:dyDescent="0.25">
      <c r="A20" s="9" t="s">
        <v>8</v>
      </c>
      <c r="B20" s="13" t="s">
        <v>86</v>
      </c>
      <c r="C20" s="18"/>
      <c r="D20" s="18"/>
      <c r="E20" s="18"/>
    </row>
    <row r="21" spans="1:6" ht="94.5" x14ac:dyDescent="0.25">
      <c r="A21" s="24">
        <v>2</v>
      </c>
      <c r="B21" s="26" t="s">
        <v>207</v>
      </c>
      <c r="C21" s="18">
        <f>+D21+E21</f>
        <v>4000</v>
      </c>
      <c r="D21" s="18">
        <v>4000</v>
      </c>
      <c r="E21" s="18"/>
    </row>
    <row r="22" spans="1:6" x14ac:dyDescent="0.25">
      <c r="A22" s="24">
        <v>3</v>
      </c>
      <c r="B22" s="26" t="s">
        <v>87</v>
      </c>
      <c r="C22" s="18">
        <f>+D22+E22</f>
        <v>0</v>
      </c>
      <c r="D22" s="18"/>
      <c r="E22" s="18"/>
    </row>
    <row r="23" spans="1:6" s="16" customFormat="1" x14ac:dyDescent="0.25">
      <c r="A23" s="107" t="s">
        <v>11</v>
      </c>
      <c r="B23" s="10" t="s">
        <v>23</v>
      </c>
      <c r="C23" s="17">
        <f>+D23+E23</f>
        <v>493814</v>
      </c>
      <c r="D23" s="17">
        <v>398469</v>
      </c>
      <c r="E23" s="17">
        <v>95345</v>
      </c>
      <c r="F23" s="23" t="e">
        <f>D23-#REF!</f>
        <v>#REF!</v>
      </c>
    </row>
    <row r="24" spans="1:6" x14ac:dyDescent="0.25">
      <c r="A24" s="9"/>
      <c r="B24" s="11" t="s">
        <v>88</v>
      </c>
      <c r="C24" s="18"/>
      <c r="D24" s="18"/>
      <c r="E24" s="18"/>
    </row>
    <row r="25" spans="1:6" x14ac:dyDescent="0.25">
      <c r="A25" s="9">
        <v>1</v>
      </c>
      <c r="B25" s="13" t="s">
        <v>82</v>
      </c>
      <c r="C25" s="120">
        <f>+D25+E25</f>
        <v>298242</v>
      </c>
      <c r="D25" s="120">
        <v>298242</v>
      </c>
      <c r="E25" s="18"/>
    </row>
    <row r="26" spans="1:6" x14ac:dyDescent="0.25">
      <c r="A26" s="9">
        <v>2</v>
      </c>
      <c r="B26" s="13" t="s">
        <v>83</v>
      </c>
      <c r="C26" s="120">
        <f>+D26+E26</f>
        <v>130</v>
      </c>
      <c r="D26" s="120">
        <v>130</v>
      </c>
      <c r="E26" s="18"/>
    </row>
    <row r="27" spans="1:6" s="16" customFormat="1" x14ac:dyDescent="0.25">
      <c r="A27" s="8" t="s">
        <v>15</v>
      </c>
      <c r="B27" s="10" t="s">
        <v>89</v>
      </c>
      <c r="C27" s="17">
        <f>+D27+E27</f>
        <v>11869</v>
      </c>
      <c r="D27" s="17">
        <v>10019</v>
      </c>
      <c r="E27" s="17">
        <v>1850</v>
      </c>
    </row>
    <row r="28" spans="1:6" x14ac:dyDescent="0.25">
      <c r="A28" s="8" t="s">
        <v>17</v>
      </c>
      <c r="B28" s="10" t="s">
        <v>25</v>
      </c>
      <c r="C28" s="18"/>
      <c r="D28" s="18"/>
      <c r="E28" s="18"/>
    </row>
    <row r="29" spans="1:6" s="16" customFormat="1" ht="31.5" x14ac:dyDescent="0.25">
      <c r="A29" s="8" t="s">
        <v>4</v>
      </c>
      <c r="B29" s="10" t="s">
        <v>90</v>
      </c>
      <c r="C29" s="17">
        <f>+C30+C34</f>
        <v>191403</v>
      </c>
      <c r="D29" s="17">
        <f t="shared" ref="D29:E29" si="1">+D30+D34</f>
        <v>183606</v>
      </c>
      <c r="E29" s="17">
        <f t="shared" si="1"/>
        <v>7797</v>
      </c>
    </row>
    <row r="30" spans="1:6" ht="31.5" x14ac:dyDescent="0.25">
      <c r="A30" s="8" t="s">
        <v>6</v>
      </c>
      <c r="B30" s="10" t="s">
        <v>27</v>
      </c>
      <c r="C30" s="18">
        <f>+C32+C33</f>
        <v>92619</v>
      </c>
      <c r="D30" s="18">
        <f t="shared" ref="D30:E30" si="2">+D32+D33</f>
        <v>92619</v>
      </c>
      <c r="E30" s="18">
        <f t="shared" si="2"/>
        <v>0</v>
      </c>
    </row>
    <row r="31" spans="1:6" x14ac:dyDescent="0.25">
      <c r="A31" s="108"/>
      <c r="B31" s="10"/>
      <c r="C31" s="18"/>
      <c r="D31" s="18"/>
      <c r="E31" s="18"/>
    </row>
    <row r="32" spans="1:6" ht="31.5" x14ac:dyDescent="0.25">
      <c r="A32" s="39">
        <v>1</v>
      </c>
      <c r="B32" s="11" t="s">
        <v>284</v>
      </c>
      <c r="C32" s="18">
        <f>+D32+E32</f>
        <v>0</v>
      </c>
      <c r="D32" s="18"/>
      <c r="E32" s="18"/>
    </row>
    <row r="33" spans="1:5" ht="31.5" x14ac:dyDescent="0.25">
      <c r="A33" s="39">
        <v>2</v>
      </c>
      <c r="B33" s="11" t="s">
        <v>285</v>
      </c>
      <c r="C33" s="18">
        <f>+D33+E33</f>
        <v>92619</v>
      </c>
      <c r="D33" s="18">
        <v>92619</v>
      </c>
      <c r="E33" s="18"/>
    </row>
    <row r="34" spans="1:5" s="16" customFormat="1" ht="31.5" x14ac:dyDescent="0.25">
      <c r="A34" s="8" t="s">
        <v>11</v>
      </c>
      <c r="B34" s="10" t="s">
        <v>28</v>
      </c>
      <c r="C34" s="17">
        <f>+SUM(C35:C48)-C42-C43-C44</f>
        <v>98784</v>
      </c>
      <c r="D34" s="17">
        <f t="shared" ref="D34:E34" si="3">+SUM(D35:D48)-D42-D43-D44</f>
        <v>90987</v>
      </c>
      <c r="E34" s="17">
        <f t="shared" si="3"/>
        <v>7797</v>
      </c>
    </row>
    <row r="35" spans="1:5" x14ac:dyDescent="0.25">
      <c r="A35" s="39">
        <v>1</v>
      </c>
      <c r="B35" s="11" t="s">
        <v>22</v>
      </c>
      <c r="C35" s="18">
        <f>+D35+E35</f>
        <v>77677</v>
      </c>
      <c r="D35" s="18">
        <v>77677</v>
      </c>
      <c r="E35" s="18"/>
    </row>
    <row r="36" spans="1:5" x14ac:dyDescent="0.25">
      <c r="A36" s="39">
        <v>2</v>
      </c>
      <c r="B36" s="27" t="s">
        <v>286</v>
      </c>
      <c r="C36" s="18">
        <f>+D36+E36</f>
        <v>1500</v>
      </c>
      <c r="D36" s="18">
        <v>1500</v>
      </c>
      <c r="E36" s="18"/>
    </row>
    <row r="37" spans="1:5" ht="45" x14ac:dyDescent="0.25">
      <c r="A37" s="39">
        <v>3</v>
      </c>
      <c r="B37" s="27" t="s">
        <v>336</v>
      </c>
      <c r="C37" s="18">
        <f t="shared" ref="C37:C48" si="4">+D37+E37</f>
        <v>1232</v>
      </c>
      <c r="D37" s="18">
        <v>1232</v>
      </c>
      <c r="E37" s="18"/>
    </row>
    <row r="38" spans="1:5" ht="45" x14ac:dyDescent="0.25">
      <c r="A38" s="39">
        <v>4</v>
      </c>
      <c r="B38" s="27" t="s">
        <v>337</v>
      </c>
      <c r="C38" s="18">
        <f t="shared" si="4"/>
        <v>2671</v>
      </c>
      <c r="D38" s="18"/>
      <c r="E38" s="18">
        <v>2671</v>
      </c>
    </row>
    <row r="39" spans="1:5" ht="60" x14ac:dyDescent="0.25">
      <c r="A39" s="39">
        <v>5</v>
      </c>
      <c r="B39" s="27" t="s">
        <v>338</v>
      </c>
      <c r="C39" s="18">
        <f t="shared" si="4"/>
        <v>637</v>
      </c>
      <c r="D39" s="18"/>
      <c r="E39" s="18">
        <v>637</v>
      </c>
    </row>
    <row r="40" spans="1:5" ht="45" x14ac:dyDescent="0.25">
      <c r="A40" s="39">
        <v>6</v>
      </c>
      <c r="B40" s="27" t="s">
        <v>311</v>
      </c>
      <c r="C40" s="18">
        <f t="shared" si="4"/>
        <v>458</v>
      </c>
      <c r="D40" s="18"/>
      <c r="E40" s="18">
        <v>458</v>
      </c>
    </row>
    <row r="41" spans="1:5" ht="30" x14ac:dyDescent="0.25">
      <c r="A41" s="39">
        <v>7</v>
      </c>
      <c r="B41" s="27" t="s">
        <v>339</v>
      </c>
      <c r="C41" s="18">
        <f t="shared" si="4"/>
        <v>2080</v>
      </c>
      <c r="D41" s="18">
        <v>1451</v>
      </c>
      <c r="E41" s="18">
        <v>629</v>
      </c>
    </row>
    <row r="42" spans="1:5" x14ac:dyDescent="0.25">
      <c r="A42" s="39">
        <v>8</v>
      </c>
      <c r="B42" s="44" t="s">
        <v>340</v>
      </c>
      <c r="C42" s="18">
        <f t="shared" si="4"/>
        <v>1451</v>
      </c>
      <c r="D42" s="18">
        <v>1451</v>
      </c>
      <c r="E42" s="18"/>
    </row>
    <row r="43" spans="1:5" ht="30" x14ac:dyDescent="0.25">
      <c r="A43" s="39">
        <v>9</v>
      </c>
      <c r="B43" s="44" t="s">
        <v>341</v>
      </c>
      <c r="C43" s="18">
        <f t="shared" si="4"/>
        <v>309</v>
      </c>
      <c r="D43" s="18"/>
      <c r="E43" s="18">
        <v>309</v>
      </c>
    </row>
    <row r="44" spans="1:5" ht="30" x14ac:dyDescent="0.25">
      <c r="A44" s="39">
        <v>10</v>
      </c>
      <c r="B44" s="44" t="s">
        <v>310</v>
      </c>
      <c r="C44" s="18">
        <f t="shared" si="4"/>
        <v>320</v>
      </c>
      <c r="D44" s="18"/>
      <c r="E44" s="18">
        <v>320</v>
      </c>
    </row>
    <row r="45" spans="1:5" ht="30" x14ac:dyDescent="0.25">
      <c r="A45" s="39">
        <v>11</v>
      </c>
      <c r="B45" s="27" t="s">
        <v>342</v>
      </c>
      <c r="C45" s="18">
        <f t="shared" si="4"/>
        <v>5857</v>
      </c>
      <c r="D45" s="18">
        <v>2840</v>
      </c>
      <c r="E45" s="18">
        <v>3017</v>
      </c>
    </row>
    <row r="46" spans="1:5" ht="30" x14ac:dyDescent="0.25">
      <c r="A46" s="39">
        <v>12</v>
      </c>
      <c r="B46" s="27" t="s">
        <v>343</v>
      </c>
      <c r="C46" s="18">
        <f t="shared" si="4"/>
        <v>1125</v>
      </c>
      <c r="D46" s="18">
        <v>740</v>
      </c>
      <c r="E46" s="18">
        <v>385</v>
      </c>
    </row>
    <row r="47" spans="1:5" ht="45" x14ac:dyDescent="0.25">
      <c r="A47" s="39">
        <v>13</v>
      </c>
      <c r="B47" s="27" t="s">
        <v>287</v>
      </c>
      <c r="C47" s="18">
        <f t="shared" si="4"/>
        <v>4485</v>
      </c>
      <c r="D47" s="18">
        <v>4485</v>
      </c>
      <c r="E47" s="18"/>
    </row>
    <row r="48" spans="1:5" x14ac:dyDescent="0.25">
      <c r="A48" s="39">
        <v>14</v>
      </c>
      <c r="B48" s="27" t="s">
        <v>344</v>
      </c>
      <c r="C48" s="18">
        <f t="shared" si="4"/>
        <v>1062</v>
      </c>
      <c r="D48" s="18">
        <v>1062</v>
      </c>
      <c r="E48" s="18"/>
    </row>
    <row r="49" spans="1:5" ht="31.5" x14ac:dyDescent="0.25">
      <c r="A49" s="8" t="s">
        <v>91</v>
      </c>
      <c r="B49" s="10" t="s">
        <v>92</v>
      </c>
      <c r="C49" s="18"/>
      <c r="D49" s="18"/>
      <c r="E49" s="18"/>
    </row>
  </sheetData>
  <mergeCells count="9">
    <mergeCell ref="A1:C1"/>
    <mergeCell ref="D1:E1"/>
    <mergeCell ref="A3:E3"/>
    <mergeCell ref="A4:E4"/>
    <mergeCell ref="A7:A9"/>
    <mergeCell ref="B7:B9"/>
    <mergeCell ref="C7:C9"/>
    <mergeCell ref="D7:E7"/>
    <mergeCell ref="D8:D9"/>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C44"/>
  <sheetViews>
    <sheetView topLeftCell="A4" workbookViewId="0">
      <selection activeCell="C9" sqref="C9"/>
    </sheetView>
  </sheetViews>
  <sheetFormatPr defaultRowHeight="15.75" x14ac:dyDescent="0.25"/>
  <cols>
    <col min="1" max="1" width="8.7109375" style="6" customWidth="1"/>
    <col min="2" max="2" width="54.28515625" style="6" customWidth="1"/>
    <col min="3" max="3" width="21.7109375" style="6" customWidth="1"/>
    <col min="4" max="16384" width="9.140625" style="6"/>
  </cols>
  <sheetData>
    <row r="1" spans="1:3" x14ac:dyDescent="0.25">
      <c r="A1" s="16" t="s">
        <v>205</v>
      </c>
      <c r="C1" s="12" t="s">
        <v>117</v>
      </c>
    </row>
    <row r="3" spans="1:3" x14ac:dyDescent="0.25">
      <c r="A3" s="139" t="s">
        <v>345</v>
      </c>
      <c r="B3" s="139"/>
      <c r="C3" s="139"/>
    </row>
    <row r="4" spans="1:3" x14ac:dyDescent="0.25">
      <c r="A4" s="140" t="s">
        <v>31</v>
      </c>
      <c r="B4" s="140"/>
      <c r="C4" s="140"/>
    </row>
    <row r="5" spans="1:3" x14ac:dyDescent="0.25">
      <c r="C5" s="28" t="s">
        <v>206</v>
      </c>
    </row>
    <row r="6" spans="1:3" x14ac:dyDescent="0.25">
      <c r="A6" s="8" t="s">
        <v>1</v>
      </c>
      <c r="B6" s="8" t="s">
        <v>72</v>
      </c>
      <c r="C6" s="8" t="s">
        <v>94</v>
      </c>
    </row>
    <row r="7" spans="1:3" x14ac:dyDescent="0.25">
      <c r="A7" s="8"/>
      <c r="B7" s="8" t="s">
        <v>19</v>
      </c>
      <c r="C7" s="29">
        <f>+C8+C9</f>
        <v>722936</v>
      </c>
    </row>
    <row r="8" spans="1:3" x14ac:dyDescent="0.25">
      <c r="A8" s="8" t="s">
        <v>3</v>
      </c>
      <c r="B8" s="10" t="s">
        <v>95</v>
      </c>
      <c r="C8" s="21">
        <v>47102</v>
      </c>
    </row>
    <row r="9" spans="1:3" x14ac:dyDescent="0.25">
      <c r="A9" s="8" t="s">
        <v>4</v>
      </c>
      <c r="B9" s="10" t="s">
        <v>96</v>
      </c>
      <c r="C9" s="21">
        <f>+C11+C26+C41+C43+C42</f>
        <v>675834</v>
      </c>
    </row>
    <row r="10" spans="1:3" x14ac:dyDescent="0.25">
      <c r="A10" s="9"/>
      <c r="B10" s="11" t="s">
        <v>88</v>
      </c>
      <c r="C10" s="20"/>
    </row>
    <row r="11" spans="1:3" x14ac:dyDescent="0.25">
      <c r="A11" s="8" t="s">
        <v>6</v>
      </c>
      <c r="B11" s="10" t="s">
        <v>22</v>
      </c>
      <c r="C11" s="20">
        <f>+C12+C24+C25</f>
        <v>83740</v>
      </c>
    </row>
    <row r="12" spans="1:3" x14ac:dyDescent="0.25">
      <c r="A12" s="9">
        <v>1</v>
      </c>
      <c r="B12" s="11" t="s">
        <v>80</v>
      </c>
      <c r="C12" s="20">
        <v>79740</v>
      </c>
    </row>
    <row r="13" spans="1:3" x14ac:dyDescent="0.25">
      <c r="A13" s="9"/>
      <c r="B13" s="13" t="s">
        <v>88</v>
      </c>
      <c r="C13" s="20"/>
    </row>
    <row r="14" spans="1:3" x14ac:dyDescent="0.25">
      <c r="A14" s="9" t="s">
        <v>97</v>
      </c>
      <c r="B14" s="11" t="s">
        <v>82</v>
      </c>
      <c r="C14" s="20"/>
    </row>
    <row r="15" spans="1:3" x14ac:dyDescent="0.25">
      <c r="A15" s="9" t="s">
        <v>98</v>
      </c>
      <c r="B15" s="11" t="s">
        <v>83</v>
      </c>
      <c r="C15" s="20"/>
    </row>
    <row r="16" spans="1:3" x14ac:dyDescent="0.25">
      <c r="A16" s="9" t="s">
        <v>99</v>
      </c>
      <c r="B16" s="11" t="s">
        <v>100</v>
      </c>
      <c r="C16" s="20"/>
    </row>
    <row r="17" spans="1:3" x14ac:dyDescent="0.25">
      <c r="A17" s="9" t="s">
        <v>101</v>
      </c>
      <c r="B17" s="11" t="s">
        <v>102</v>
      </c>
      <c r="C17" s="20"/>
    </row>
    <row r="18" spans="1:3" x14ac:dyDescent="0.25">
      <c r="A18" s="9" t="s">
        <v>103</v>
      </c>
      <c r="B18" s="11" t="s">
        <v>104</v>
      </c>
      <c r="C18" s="20"/>
    </row>
    <row r="19" spans="1:3" x14ac:dyDescent="0.25">
      <c r="A19" s="9" t="s">
        <v>105</v>
      </c>
      <c r="B19" s="11" t="s">
        <v>106</v>
      </c>
      <c r="C19" s="20"/>
    </row>
    <row r="20" spans="1:3" x14ac:dyDescent="0.25">
      <c r="A20" s="9" t="s">
        <v>107</v>
      </c>
      <c r="B20" s="11" t="s">
        <v>108</v>
      </c>
      <c r="C20" s="20"/>
    </row>
    <row r="21" spans="1:3" x14ac:dyDescent="0.25">
      <c r="A21" s="9" t="s">
        <v>109</v>
      </c>
      <c r="B21" s="11" t="s">
        <v>110</v>
      </c>
      <c r="C21" s="20"/>
    </row>
    <row r="22" spans="1:3" ht="31.5" x14ac:dyDescent="0.25">
      <c r="A22" s="9" t="s">
        <v>111</v>
      </c>
      <c r="B22" s="11" t="s">
        <v>112</v>
      </c>
      <c r="C22" s="20"/>
    </row>
    <row r="23" spans="1:3" x14ac:dyDescent="0.25">
      <c r="A23" s="9" t="s">
        <v>113</v>
      </c>
      <c r="B23" s="11" t="s">
        <v>114</v>
      </c>
      <c r="C23" s="20"/>
    </row>
    <row r="24" spans="1:3" ht="47.25" x14ac:dyDescent="0.25">
      <c r="A24" s="9">
        <v>2</v>
      </c>
      <c r="B24" s="11" t="s">
        <v>208</v>
      </c>
      <c r="C24" s="20">
        <v>4000</v>
      </c>
    </row>
    <row r="25" spans="1:3" x14ac:dyDescent="0.25">
      <c r="A25" s="9">
        <v>3</v>
      </c>
      <c r="B25" s="11" t="s">
        <v>87</v>
      </c>
      <c r="C25" s="20"/>
    </row>
    <row r="26" spans="1:3" s="16" customFormat="1" x14ac:dyDescent="0.25">
      <c r="A26" s="8" t="s">
        <v>11</v>
      </c>
      <c r="B26" s="10" t="s">
        <v>23</v>
      </c>
      <c r="C26" s="29">
        <f>SUM(C28:C40)</f>
        <v>398469</v>
      </c>
    </row>
    <row r="27" spans="1:3" x14ac:dyDescent="0.25">
      <c r="A27" s="9"/>
      <c r="B27" s="13" t="s">
        <v>88</v>
      </c>
      <c r="C27" s="9"/>
    </row>
    <row r="28" spans="1:3" ht="20.25" customHeight="1" x14ac:dyDescent="0.25">
      <c r="A28" s="9">
        <v>1</v>
      </c>
      <c r="B28" s="11" t="s">
        <v>82</v>
      </c>
      <c r="C28" s="20">
        <v>298242</v>
      </c>
    </row>
    <row r="29" spans="1:3" ht="20.25" customHeight="1" x14ac:dyDescent="0.25">
      <c r="A29" s="39">
        <v>2</v>
      </c>
      <c r="B29" s="11" t="s">
        <v>83</v>
      </c>
      <c r="C29" s="20">
        <v>130</v>
      </c>
    </row>
    <row r="30" spans="1:3" ht="20.25" customHeight="1" x14ac:dyDescent="0.25">
      <c r="A30" s="39">
        <v>3</v>
      </c>
      <c r="B30" s="11" t="s">
        <v>209</v>
      </c>
      <c r="C30" s="20">
        <v>4160</v>
      </c>
    </row>
    <row r="31" spans="1:3" ht="20.25" customHeight="1" x14ac:dyDescent="0.25">
      <c r="A31" s="39">
        <v>4</v>
      </c>
      <c r="B31" s="11" t="s">
        <v>210</v>
      </c>
      <c r="C31" s="20">
        <v>675</v>
      </c>
    </row>
    <row r="32" spans="1:3" ht="20.25" customHeight="1" x14ac:dyDescent="0.25">
      <c r="A32" s="39">
        <v>5</v>
      </c>
      <c r="B32" s="11" t="s">
        <v>100</v>
      </c>
      <c r="C32" s="20">
        <v>3948</v>
      </c>
    </row>
    <row r="33" spans="1:3" ht="20.25" customHeight="1" x14ac:dyDescent="0.25">
      <c r="A33" s="39">
        <v>6</v>
      </c>
      <c r="B33" s="11" t="s">
        <v>102</v>
      </c>
      <c r="C33" s="20">
        <v>1585</v>
      </c>
    </row>
    <row r="34" spans="1:3" ht="20.25" customHeight="1" x14ac:dyDescent="0.25">
      <c r="A34" s="39">
        <v>7</v>
      </c>
      <c r="B34" s="11" t="s">
        <v>104</v>
      </c>
      <c r="C34" s="20">
        <v>1000</v>
      </c>
    </row>
    <row r="35" spans="1:3" ht="20.25" customHeight="1" x14ac:dyDescent="0.25">
      <c r="A35" s="39">
        <v>8</v>
      </c>
      <c r="B35" s="11" t="s">
        <v>106</v>
      </c>
      <c r="C35" s="20">
        <v>1132</v>
      </c>
    </row>
    <row r="36" spans="1:3" ht="20.25" customHeight="1" x14ac:dyDescent="0.25">
      <c r="A36" s="39">
        <v>9</v>
      </c>
      <c r="B36" s="11" t="s">
        <v>108</v>
      </c>
      <c r="C36" s="20">
        <v>5196</v>
      </c>
    </row>
    <row r="37" spans="1:3" ht="20.25" customHeight="1" x14ac:dyDescent="0.25">
      <c r="A37" s="39">
        <v>10</v>
      </c>
      <c r="B37" s="11" t="s">
        <v>110</v>
      </c>
      <c r="C37" s="20">
        <v>21001</v>
      </c>
    </row>
    <row r="38" spans="1:3" ht="20.25" customHeight="1" x14ac:dyDescent="0.25">
      <c r="A38" s="39">
        <v>11</v>
      </c>
      <c r="B38" s="11" t="s">
        <v>112</v>
      </c>
      <c r="C38" s="20">
        <v>39697</v>
      </c>
    </row>
    <row r="39" spans="1:3" ht="20.25" customHeight="1" x14ac:dyDescent="0.25">
      <c r="A39" s="39">
        <v>12</v>
      </c>
      <c r="B39" s="11" t="s">
        <v>114</v>
      </c>
      <c r="C39" s="20">
        <v>20408</v>
      </c>
    </row>
    <row r="40" spans="1:3" ht="20.25" customHeight="1" x14ac:dyDescent="0.25">
      <c r="A40" s="39">
        <v>13</v>
      </c>
      <c r="B40" s="11" t="s">
        <v>211</v>
      </c>
      <c r="C40" s="20">
        <v>1295</v>
      </c>
    </row>
    <row r="41" spans="1:3" x14ac:dyDescent="0.25">
      <c r="A41" s="8" t="s">
        <v>15</v>
      </c>
      <c r="B41" s="10" t="s">
        <v>115</v>
      </c>
      <c r="C41" s="17">
        <v>10019</v>
      </c>
    </row>
    <row r="42" spans="1:3" ht="16.5" customHeight="1" x14ac:dyDescent="0.25">
      <c r="A42" s="77" t="s">
        <v>17</v>
      </c>
      <c r="B42" s="10" t="s">
        <v>288</v>
      </c>
      <c r="C42" s="17">
        <v>183606</v>
      </c>
    </row>
    <row r="43" spans="1:3" x14ac:dyDescent="0.25">
      <c r="A43" s="8" t="s">
        <v>131</v>
      </c>
      <c r="B43" s="10" t="s">
        <v>116</v>
      </c>
      <c r="C43" s="11"/>
    </row>
    <row r="44" spans="1:3" x14ac:dyDescent="0.25">
      <c r="A44" s="8" t="s">
        <v>91</v>
      </c>
      <c r="B44" s="10" t="s">
        <v>92</v>
      </c>
      <c r="C44" s="11"/>
    </row>
  </sheetData>
  <mergeCells count="2">
    <mergeCell ref="A3:C3"/>
    <mergeCell ref="A4:C4"/>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1"/>
  <sheetViews>
    <sheetView topLeftCell="A4" workbookViewId="0">
      <selection activeCell="C10" sqref="C10"/>
    </sheetView>
  </sheetViews>
  <sheetFormatPr defaultRowHeight="15.75" x14ac:dyDescent="0.25"/>
  <cols>
    <col min="1" max="1" width="6.28515625" style="6" customWidth="1"/>
    <col min="2" max="2" width="26" style="6" customWidth="1"/>
    <col min="3" max="3" width="11" style="6" customWidth="1"/>
    <col min="4" max="5" width="11.42578125" style="6" customWidth="1"/>
    <col min="6" max="6" width="10.42578125" style="6" customWidth="1"/>
    <col min="7" max="7" width="9.140625" style="6"/>
    <col min="8" max="8" width="10" style="6" customWidth="1"/>
    <col min="9" max="9" width="10.140625" style="6" customWidth="1"/>
    <col min="10" max="10" width="9.140625" style="6"/>
    <col min="11" max="11" width="9.5703125" style="6" customWidth="1"/>
    <col min="12" max="16384" width="9.140625" style="6"/>
  </cols>
  <sheetData>
    <row r="1" spans="1:11" x14ac:dyDescent="0.25">
      <c r="A1" s="16" t="s">
        <v>205</v>
      </c>
      <c r="I1" s="143" t="s">
        <v>132</v>
      </c>
      <c r="J1" s="143"/>
      <c r="K1" s="143"/>
    </row>
    <row r="3" spans="1:11" x14ac:dyDescent="0.25">
      <c r="A3" s="139" t="s">
        <v>305</v>
      </c>
      <c r="B3" s="139"/>
      <c r="C3" s="139"/>
      <c r="D3" s="139"/>
      <c r="E3" s="139"/>
      <c r="F3" s="139"/>
      <c r="G3" s="139"/>
      <c r="H3" s="139"/>
      <c r="I3" s="139"/>
      <c r="J3" s="139"/>
      <c r="K3" s="139"/>
    </row>
    <row r="4" spans="1:11" x14ac:dyDescent="0.25">
      <c r="A4" s="140" t="s">
        <v>31</v>
      </c>
      <c r="B4" s="140"/>
      <c r="C4" s="140"/>
      <c r="D4" s="140"/>
      <c r="E4" s="140"/>
      <c r="F4" s="140"/>
      <c r="G4" s="140"/>
      <c r="H4" s="140"/>
      <c r="I4" s="140"/>
      <c r="J4" s="140"/>
      <c r="K4" s="140"/>
    </row>
    <row r="5" spans="1:11" x14ac:dyDescent="0.25">
      <c r="K5" s="28" t="s">
        <v>206</v>
      </c>
    </row>
    <row r="6" spans="1:11" s="58" customFormat="1" ht="101.25" customHeight="1" x14ac:dyDescent="0.2">
      <c r="A6" s="144" t="s">
        <v>1</v>
      </c>
      <c r="B6" s="144" t="s">
        <v>118</v>
      </c>
      <c r="C6" s="144" t="s">
        <v>119</v>
      </c>
      <c r="D6" s="144" t="s">
        <v>120</v>
      </c>
      <c r="E6" s="144" t="s">
        <v>121</v>
      </c>
      <c r="F6" s="144" t="s">
        <v>122</v>
      </c>
      <c r="G6" s="144" t="s">
        <v>123</v>
      </c>
      <c r="H6" s="144" t="s">
        <v>124</v>
      </c>
      <c r="I6" s="144"/>
      <c r="J6" s="144"/>
      <c r="K6" s="144" t="s">
        <v>125</v>
      </c>
    </row>
    <row r="7" spans="1:11" s="58" customFormat="1" ht="38.25" x14ac:dyDescent="0.2">
      <c r="A7" s="144"/>
      <c r="B7" s="144"/>
      <c r="C7" s="144"/>
      <c r="D7" s="144"/>
      <c r="E7" s="144"/>
      <c r="F7" s="144"/>
      <c r="G7" s="144"/>
      <c r="H7" s="59" t="s">
        <v>126</v>
      </c>
      <c r="I7" s="59" t="s">
        <v>127</v>
      </c>
      <c r="J7" s="59" t="s">
        <v>128</v>
      </c>
      <c r="K7" s="144"/>
    </row>
    <row r="8" spans="1:11" x14ac:dyDescent="0.25">
      <c r="A8" s="9" t="s">
        <v>3</v>
      </c>
      <c r="B8" s="9" t="s">
        <v>4</v>
      </c>
      <c r="C8" s="9">
        <v>1</v>
      </c>
      <c r="D8" s="9">
        <v>2</v>
      </c>
      <c r="E8" s="9">
        <v>3</v>
      </c>
      <c r="F8" s="9">
        <v>4</v>
      </c>
      <c r="G8" s="9">
        <v>5</v>
      </c>
      <c r="H8" s="9">
        <v>6</v>
      </c>
      <c r="I8" s="9">
        <v>7</v>
      </c>
      <c r="J8" s="9">
        <v>8</v>
      </c>
      <c r="K8" s="9">
        <v>9</v>
      </c>
    </row>
    <row r="9" spans="1:11" x14ac:dyDescent="0.25">
      <c r="A9" s="8"/>
      <c r="B9" s="8" t="s">
        <v>126</v>
      </c>
      <c r="C9" s="37">
        <f>+C10+C71</f>
        <v>678851</v>
      </c>
      <c r="D9" s="37">
        <f t="shared" ref="C9:K9" si="0">+D10+D71</f>
        <v>161417</v>
      </c>
      <c r="E9" s="37">
        <f t="shared" si="0"/>
        <v>414796</v>
      </c>
      <c r="F9" s="37">
        <f t="shared" si="0"/>
        <v>10019</v>
      </c>
      <c r="G9" s="37">
        <f t="shared" si="0"/>
        <v>0</v>
      </c>
      <c r="H9" s="37">
        <f>+H10+H71</f>
        <v>92619</v>
      </c>
      <c r="I9" s="37">
        <f>+I10+I71</f>
        <v>90533</v>
      </c>
      <c r="J9" s="37">
        <f>+J10+J71</f>
        <v>2086</v>
      </c>
      <c r="K9" s="37">
        <f t="shared" si="0"/>
        <v>0</v>
      </c>
    </row>
    <row r="10" spans="1:11" x14ac:dyDescent="0.25">
      <c r="A10" s="77" t="s">
        <v>3</v>
      </c>
      <c r="B10" s="80" t="s">
        <v>298</v>
      </c>
      <c r="C10" s="37">
        <f>+C11+C65+C66+C67+C68+C69+C70</f>
        <v>495245</v>
      </c>
      <c r="D10" s="37">
        <f t="shared" ref="C10:K10" si="1">+D11+D65+D66+D67+D68+D69+D70</f>
        <v>83740</v>
      </c>
      <c r="E10" s="37">
        <f>+E11+E65+E66+E67+E68+E69+E70</f>
        <v>401486</v>
      </c>
      <c r="F10" s="37">
        <f t="shared" si="1"/>
        <v>10019</v>
      </c>
      <c r="G10" s="37">
        <f t="shared" si="1"/>
        <v>0</v>
      </c>
      <c r="H10" s="37">
        <f>+H11+H65+H66+H67+H68+H69+H70</f>
        <v>0</v>
      </c>
      <c r="I10" s="37">
        <f t="shared" si="1"/>
        <v>0</v>
      </c>
      <c r="J10" s="37">
        <f t="shared" si="1"/>
        <v>0</v>
      </c>
      <c r="K10" s="37">
        <f t="shared" si="1"/>
        <v>0</v>
      </c>
    </row>
    <row r="11" spans="1:11" ht="31.5" x14ac:dyDescent="0.25">
      <c r="A11" s="8" t="s">
        <v>6</v>
      </c>
      <c r="B11" s="10" t="s">
        <v>129</v>
      </c>
      <c r="C11" s="85">
        <f>SUM(C12:C54)-SUM(C29:C33)</f>
        <v>482209</v>
      </c>
      <c r="D11" s="85">
        <f>SUM(D12:D64)-SUM(D29:D33)-SUM(D64:D64)</f>
        <v>83740</v>
      </c>
      <c r="E11" s="85">
        <f>SUM(E12:E54)-SUM(E29:E33)</f>
        <v>398469</v>
      </c>
      <c r="F11" s="85">
        <f t="shared" ref="F11:K11" si="2">SUM(F12:F64)-SUM(F29:F33)-SUM(F64:F64)</f>
        <v>0</v>
      </c>
      <c r="G11" s="85">
        <f t="shared" si="2"/>
        <v>0</v>
      </c>
      <c r="H11" s="85">
        <f>SUM(H12:H54)-SUM(H29:H33)-SUM(H64:H64)</f>
        <v>0</v>
      </c>
      <c r="I11" s="85">
        <f t="shared" ref="I11:J11" si="3">SUM(I12:I54)-SUM(I29:I33)-SUM(I64:I64)</f>
        <v>0</v>
      </c>
      <c r="J11" s="85">
        <f t="shared" si="3"/>
        <v>0</v>
      </c>
      <c r="K11" s="85">
        <f t="shared" si="2"/>
        <v>0</v>
      </c>
    </row>
    <row r="12" spans="1:11" x14ac:dyDescent="0.25">
      <c r="A12" s="30">
        <v>1</v>
      </c>
      <c r="B12" s="27" t="s">
        <v>212</v>
      </c>
      <c r="C12" s="34">
        <f>+D12+E12+F12+G12+H12+K12</f>
        <v>6313</v>
      </c>
      <c r="D12" s="83"/>
      <c r="E12" s="83">
        <v>6313</v>
      </c>
      <c r="F12" s="83"/>
      <c r="G12" s="8"/>
      <c r="H12" s="83">
        <f>I12+J12</f>
        <v>0</v>
      </c>
      <c r="I12" s="83"/>
      <c r="J12" s="83"/>
      <c r="K12" s="8"/>
    </row>
    <row r="13" spans="1:11" x14ac:dyDescent="0.25">
      <c r="A13" s="30">
        <v>2</v>
      </c>
      <c r="B13" s="27" t="s">
        <v>213</v>
      </c>
      <c r="C13" s="34">
        <f t="shared" ref="C13:C64" si="4">+D13+E13+F13+G13+H13+K13</f>
        <v>1287</v>
      </c>
      <c r="D13" s="83"/>
      <c r="E13" s="83">
        <v>1287</v>
      </c>
      <c r="F13" s="83"/>
      <c r="G13" s="8"/>
      <c r="H13" s="83">
        <f t="shared" ref="H13:H51" si="5">I13+J13</f>
        <v>0</v>
      </c>
      <c r="I13" s="83"/>
      <c r="J13" s="83"/>
      <c r="K13" s="8"/>
    </row>
    <row r="14" spans="1:11" x14ac:dyDescent="0.25">
      <c r="A14" s="30">
        <v>3</v>
      </c>
      <c r="B14" s="27" t="s">
        <v>214</v>
      </c>
      <c r="C14" s="34">
        <f t="shared" si="4"/>
        <v>736</v>
      </c>
      <c r="D14" s="83"/>
      <c r="E14" s="83">
        <v>736</v>
      </c>
      <c r="F14" s="83"/>
      <c r="G14" s="8"/>
      <c r="H14" s="83">
        <f t="shared" si="5"/>
        <v>0</v>
      </c>
      <c r="I14" s="83"/>
      <c r="J14" s="83"/>
      <c r="K14" s="8"/>
    </row>
    <row r="15" spans="1:11" x14ac:dyDescent="0.25">
      <c r="A15" s="30">
        <v>4</v>
      </c>
      <c r="B15" s="27" t="s">
        <v>215</v>
      </c>
      <c r="C15" s="34">
        <f t="shared" si="4"/>
        <v>7750</v>
      </c>
      <c r="D15" s="83"/>
      <c r="E15" s="83">
        <v>7750</v>
      </c>
      <c r="F15" s="83"/>
      <c r="G15" s="8"/>
      <c r="H15" s="83">
        <f t="shared" si="5"/>
        <v>0</v>
      </c>
      <c r="I15" s="83"/>
      <c r="J15" s="83"/>
      <c r="K15" s="8"/>
    </row>
    <row r="16" spans="1:11" x14ac:dyDescent="0.25">
      <c r="A16" s="30">
        <v>5</v>
      </c>
      <c r="B16" s="27" t="s">
        <v>216</v>
      </c>
      <c r="C16" s="34">
        <f t="shared" si="4"/>
        <v>1690</v>
      </c>
      <c r="D16" s="83"/>
      <c r="E16" s="83">
        <v>1690</v>
      </c>
      <c r="F16" s="83"/>
      <c r="G16" s="8"/>
      <c r="H16" s="83">
        <f t="shared" si="5"/>
        <v>0</v>
      </c>
      <c r="I16" s="83"/>
      <c r="J16" s="83"/>
      <c r="K16" s="8"/>
    </row>
    <row r="17" spans="1:11" x14ac:dyDescent="0.25">
      <c r="A17" s="30">
        <v>6</v>
      </c>
      <c r="B17" s="27" t="s">
        <v>217</v>
      </c>
      <c r="C17" s="34">
        <f t="shared" si="4"/>
        <v>2307</v>
      </c>
      <c r="D17" s="83"/>
      <c r="E17" s="83">
        <v>2307</v>
      </c>
      <c r="F17" s="83"/>
      <c r="G17" s="8"/>
      <c r="H17" s="83">
        <f t="shared" si="5"/>
        <v>0</v>
      </c>
      <c r="I17" s="83"/>
      <c r="J17" s="83"/>
      <c r="K17" s="8"/>
    </row>
    <row r="18" spans="1:11" x14ac:dyDescent="0.25">
      <c r="A18" s="30">
        <v>7</v>
      </c>
      <c r="B18" s="27" t="s">
        <v>218</v>
      </c>
      <c r="C18" s="34">
        <f t="shared" si="4"/>
        <v>25766</v>
      </c>
      <c r="D18" s="83"/>
      <c r="E18" s="83">
        <v>25766</v>
      </c>
      <c r="F18" s="83"/>
      <c r="G18" s="8"/>
      <c r="H18" s="83">
        <f t="shared" si="5"/>
        <v>0</v>
      </c>
      <c r="I18" s="83"/>
      <c r="J18" s="83"/>
      <c r="K18" s="8"/>
    </row>
    <row r="19" spans="1:11" x14ac:dyDescent="0.25">
      <c r="A19" s="30">
        <v>8</v>
      </c>
      <c r="B19" s="27" t="s">
        <v>219</v>
      </c>
      <c r="C19" s="34">
        <f t="shared" si="4"/>
        <v>927</v>
      </c>
      <c r="D19" s="83"/>
      <c r="E19" s="83">
        <v>927</v>
      </c>
      <c r="F19" s="83"/>
      <c r="G19" s="8"/>
      <c r="H19" s="83">
        <f t="shared" si="5"/>
        <v>0</v>
      </c>
      <c r="I19" s="83"/>
      <c r="J19" s="83"/>
      <c r="K19" s="8"/>
    </row>
    <row r="20" spans="1:11" ht="30" x14ac:dyDescent="0.25">
      <c r="A20" s="30">
        <v>9</v>
      </c>
      <c r="B20" s="27" t="s">
        <v>220</v>
      </c>
      <c r="C20" s="34">
        <f t="shared" si="4"/>
        <v>3996</v>
      </c>
      <c r="D20" s="83"/>
      <c r="E20" s="83">
        <v>3996</v>
      </c>
      <c r="F20" s="83"/>
      <c r="G20" s="8"/>
      <c r="H20" s="83">
        <f t="shared" si="5"/>
        <v>0</v>
      </c>
      <c r="I20" s="83"/>
      <c r="J20" s="83"/>
      <c r="K20" s="8"/>
    </row>
    <row r="21" spans="1:11" x14ac:dyDescent="0.25">
      <c r="A21" s="30">
        <v>10</v>
      </c>
      <c r="B21" s="27" t="s">
        <v>221</v>
      </c>
      <c r="C21" s="34">
        <f t="shared" si="4"/>
        <v>4308</v>
      </c>
      <c r="D21" s="83"/>
      <c r="E21" s="83">
        <v>4308</v>
      </c>
      <c r="F21" s="83"/>
      <c r="G21" s="8"/>
      <c r="H21" s="83">
        <f t="shared" si="5"/>
        <v>0</v>
      </c>
      <c r="I21" s="83"/>
      <c r="J21" s="83"/>
      <c r="K21" s="8"/>
    </row>
    <row r="22" spans="1:11" x14ac:dyDescent="0.25">
      <c r="A22" s="30">
        <v>11</v>
      </c>
      <c r="B22" s="27" t="s">
        <v>222</v>
      </c>
      <c r="C22" s="34">
        <f t="shared" si="4"/>
        <v>1041</v>
      </c>
      <c r="D22" s="83"/>
      <c r="E22" s="83">
        <v>1041</v>
      </c>
      <c r="F22" s="83"/>
      <c r="G22" s="8"/>
      <c r="H22" s="83">
        <f t="shared" si="5"/>
        <v>0</v>
      </c>
      <c r="I22" s="83"/>
      <c r="J22" s="83"/>
      <c r="K22" s="8"/>
    </row>
    <row r="23" spans="1:11" x14ac:dyDescent="0.25">
      <c r="A23" s="30">
        <v>12</v>
      </c>
      <c r="B23" s="27" t="s">
        <v>223</v>
      </c>
      <c r="C23" s="34">
        <f t="shared" si="4"/>
        <v>1313</v>
      </c>
      <c r="D23" s="83"/>
      <c r="E23" s="83">
        <v>1313</v>
      </c>
      <c r="F23" s="83"/>
      <c r="G23" s="8"/>
      <c r="H23" s="83">
        <f t="shared" si="5"/>
        <v>0</v>
      </c>
      <c r="I23" s="83"/>
      <c r="J23" s="83"/>
      <c r="K23" s="8"/>
    </row>
    <row r="24" spans="1:11" x14ac:dyDescent="0.25">
      <c r="A24" s="30">
        <v>13</v>
      </c>
      <c r="B24" s="27" t="s">
        <v>224</v>
      </c>
      <c r="C24" s="34">
        <f t="shared" si="4"/>
        <v>994</v>
      </c>
      <c r="D24" s="83"/>
      <c r="E24" s="83">
        <v>994</v>
      </c>
      <c r="F24" s="83"/>
      <c r="G24" s="8"/>
      <c r="H24" s="83">
        <f t="shared" si="5"/>
        <v>0</v>
      </c>
      <c r="I24" s="83"/>
      <c r="J24" s="83"/>
      <c r="K24" s="8"/>
    </row>
    <row r="25" spans="1:11" x14ac:dyDescent="0.25">
      <c r="A25" s="30">
        <v>14</v>
      </c>
      <c r="B25" s="27" t="s">
        <v>225</v>
      </c>
      <c r="C25" s="34">
        <f t="shared" si="4"/>
        <v>1544</v>
      </c>
      <c r="D25" s="83">
        <v>600</v>
      </c>
      <c r="E25" s="83">
        <v>944</v>
      </c>
      <c r="F25" s="83"/>
      <c r="G25" s="8"/>
      <c r="H25" s="83">
        <f t="shared" si="5"/>
        <v>0</v>
      </c>
      <c r="I25" s="83"/>
      <c r="J25" s="83"/>
      <c r="K25" s="8"/>
    </row>
    <row r="26" spans="1:11" x14ac:dyDescent="0.25">
      <c r="A26" s="30">
        <v>15</v>
      </c>
      <c r="B26" s="27" t="s">
        <v>226</v>
      </c>
      <c r="C26" s="34">
        <f t="shared" si="4"/>
        <v>1001</v>
      </c>
      <c r="D26" s="83"/>
      <c r="E26" s="83">
        <v>1001</v>
      </c>
      <c r="F26" s="83"/>
      <c r="G26" s="8"/>
      <c r="H26" s="83">
        <f t="shared" si="5"/>
        <v>0</v>
      </c>
      <c r="I26" s="83"/>
      <c r="J26" s="83"/>
      <c r="K26" s="8"/>
    </row>
    <row r="27" spans="1:11" x14ac:dyDescent="0.25">
      <c r="A27" s="30">
        <v>16</v>
      </c>
      <c r="B27" s="27" t="s">
        <v>227</v>
      </c>
      <c r="C27" s="34">
        <f t="shared" si="4"/>
        <v>593</v>
      </c>
      <c r="D27" s="83"/>
      <c r="E27" s="83">
        <v>593</v>
      </c>
      <c r="F27" s="83"/>
      <c r="G27" s="8"/>
      <c r="H27" s="83">
        <f t="shared" si="5"/>
        <v>0</v>
      </c>
      <c r="I27" s="83"/>
      <c r="J27" s="83"/>
      <c r="K27" s="8"/>
    </row>
    <row r="28" spans="1:11" x14ac:dyDescent="0.25">
      <c r="A28" s="30">
        <v>17</v>
      </c>
      <c r="B28" s="27" t="s">
        <v>228</v>
      </c>
      <c r="C28" s="34">
        <f t="shared" ref="C28" si="6">+D28+E28+F28+G28+H28+I28+J28+M28</f>
        <v>10783</v>
      </c>
      <c r="D28" s="83">
        <f t="shared" ref="D28" si="7">SUM(D29:D33)</f>
        <v>0</v>
      </c>
      <c r="E28" s="83">
        <f>SUM(E29:E33)</f>
        <v>10783</v>
      </c>
      <c r="F28" s="83">
        <f t="shared" ref="F28" si="8">SUM(F29:F33)</f>
        <v>0</v>
      </c>
      <c r="G28" s="8"/>
      <c r="H28" s="83">
        <f t="shared" si="5"/>
        <v>0</v>
      </c>
      <c r="I28" s="83">
        <f t="shared" ref="I28:J28" si="9">SUM(I29:I33)</f>
        <v>0</v>
      </c>
      <c r="J28" s="83">
        <f t="shared" si="9"/>
        <v>0</v>
      </c>
      <c r="K28" s="8"/>
    </row>
    <row r="29" spans="1:11" x14ac:dyDescent="0.25">
      <c r="A29" s="31"/>
      <c r="B29" s="44" t="s">
        <v>229</v>
      </c>
      <c r="C29" s="35">
        <f t="shared" si="4"/>
        <v>5780</v>
      </c>
      <c r="D29" s="84"/>
      <c r="E29" s="84">
        <v>5780</v>
      </c>
      <c r="F29" s="84"/>
      <c r="G29" s="8"/>
      <c r="H29" s="83">
        <f t="shared" si="5"/>
        <v>0</v>
      </c>
      <c r="I29" s="84"/>
      <c r="J29" s="84"/>
      <c r="K29" s="8"/>
    </row>
    <row r="30" spans="1:11" x14ac:dyDescent="0.25">
      <c r="A30" s="31"/>
      <c r="B30" s="44" t="s">
        <v>230</v>
      </c>
      <c r="C30" s="35">
        <f t="shared" si="4"/>
        <v>1518</v>
      </c>
      <c r="D30" s="84"/>
      <c r="E30" s="84">
        <v>1518</v>
      </c>
      <c r="F30" s="84"/>
      <c r="G30" s="8"/>
      <c r="H30" s="83">
        <f t="shared" si="5"/>
        <v>0</v>
      </c>
      <c r="I30" s="84"/>
      <c r="J30" s="84"/>
      <c r="K30" s="8"/>
    </row>
    <row r="31" spans="1:11" x14ac:dyDescent="0.25">
      <c r="A31" s="31"/>
      <c r="B31" s="44" t="s">
        <v>231</v>
      </c>
      <c r="C31" s="35">
        <f t="shared" si="4"/>
        <v>1329</v>
      </c>
      <c r="D31" s="84"/>
      <c r="E31" s="84">
        <v>1329</v>
      </c>
      <c r="F31" s="84"/>
      <c r="G31" s="8"/>
      <c r="H31" s="83">
        <f t="shared" si="5"/>
        <v>0</v>
      </c>
      <c r="I31" s="84"/>
      <c r="J31" s="84"/>
      <c r="K31" s="8"/>
    </row>
    <row r="32" spans="1:11" x14ac:dyDescent="0.25">
      <c r="A32" s="31"/>
      <c r="B32" s="44" t="s">
        <v>232</v>
      </c>
      <c r="C32" s="35">
        <f t="shared" si="4"/>
        <v>1138</v>
      </c>
      <c r="D32" s="84"/>
      <c r="E32" s="84">
        <v>1138</v>
      </c>
      <c r="F32" s="84"/>
      <c r="G32" s="8"/>
      <c r="H32" s="83">
        <f t="shared" si="5"/>
        <v>0</v>
      </c>
      <c r="I32" s="84"/>
      <c r="J32" s="84"/>
      <c r="K32" s="8"/>
    </row>
    <row r="33" spans="1:11" x14ac:dyDescent="0.25">
      <c r="A33" s="31"/>
      <c r="B33" s="44" t="s">
        <v>233</v>
      </c>
      <c r="C33" s="35">
        <f t="shared" si="4"/>
        <v>1018</v>
      </c>
      <c r="D33" s="84"/>
      <c r="E33" s="84">
        <v>1018</v>
      </c>
      <c r="F33" s="84"/>
      <c r="G33" s="8"/>
      <c r="H33" s="83">
        <f t="shared" si="5"/>
        <v>0</v>
      </c>
      <c r="I33" s="84"/>
      <c r="J33" s="84"/>
      <c r="K33" s="8"/>
    </row>
    <row r="34" spans="1:11" x14ac:dyDescent="0.25">
      <c r="A34" s="30">
        <v>18</v>
      </c>
      <c r="B34" s="27" t="s">
        <v>234</v>
      </c>
      <c r="C34" s="34">
        <f t="shared" si="4"/>
        <v>671</v>
      </c>
      <c r="D34" s="83"/>
      <c r="E34" s="83">
        <v>671</v>
      </c>
      <c r="F34" s="83"/>
      <c r="G34" s="8"/>
      <c r="H34" s="83">
        <f t="shared" si="5"/>
        <v>0</v>
      </c>
      <c r="I34" s="83"/>
      <c r="J34" s="83"/>
      <c r="K34" s="8"/>
    </row>
    <row r="35" spans="1:11" x14ac:dyDescent="0.25">
      <c r="A35" s="30">
        <v>19</v>
      </c>
      <c r="B35" s="27" t="s">
        <v>235</v>
      </c>
      <c r="C35" s="34">
        <f t="shared" si="4"/>
        <v>454</v>
      </c>
      <c r="D35" s="83"/>
      <c r="E35" s="83">
        <v>454</v>
      </c>
      <c r="F35" s="83"/>
      <c r="G35" s="8"/>
      <c r="H35" s="83">
        <f t="shared" si="5"/>
        <v>0</v>
      </c>
      <c r="I35" s="83"/>
      <c r="J35" s="83"/>
      <c r="K35" s="8"/>
    </row>
    <row r="36" spans="1:11" x14ac:dyDescent="0.25">
      <c r="A36" s="30">
        <v>20</v>
      </c>
      <c r="B36" s="27" t="s">
        <v>236</v>
      </c>
      <c r="C36" s="34">
        <f t="shared" si="4"/>
        <v>171</v>
      </c>
      <c r="D36" s="83"/>
      <c r="E36" s="83">
        <v>171</v>
      </c>
      <c r="F36" s="83"/>
      <c r="G36" s="8"/>
      <c r="H36" s="83">
        <f t="shared" si="5"/>
        <v>0</v>
      </c>
      <c r="I36" s="83"/>
      <c r="J36" s="83"/>
      <c r="K36" s="8"/>
    </row>
    <row r="37" spans="1:11" x14ac:dyDescent="0.25">
      <c r="A37" s="30">
        <v>21</v>
      </c>
      <c r="B37" s="27" t="s">
        <v>237</v>
      </c>
      <c r="C37" s="34">
        <f t="shared" si="4"/>
        <v>171</v>
      </c>
      <c r="D37" s="83"/>
      <c r="E37" s="83">
        <v>171</v>
      </c>
      <c r="F37" s="83"/>
      <c r="G37" s="8"/>
      <c r="H37" s="83">
        <f t="shared" si="5"/>
        <v>0</v>
      </c>
      <c r="I37" s="83"/>
      <c r="J37" s="83"/>
      <c r="K37" s="8"/>
    </row>
    <row r="38" spans="1:11" ht="30" x14ac:dyDescent="0.25">
      <c r="A38" s="30">
        <v>22</v>
      </c>
      <c r="B38" s="27" t="s">
        <v>238</v>
      </c>
      <c r="C38" s="34">
        <f t="shared" si="4"/>
        <v>171</v>
      </c>
      <c r="D38" s="83"/>
      <c r="E38" s="83">
        <v>171</v>
      </c>
      <c r="F38" s="83"/>
      <c r="G38" s="8"/>
      <c r="H38" s="83">
        <f t="shared" si="5"/>
        <v>0</v>
      </c>
      <c r="I38" s="83"/>
      <c r="J38" s="83"/>
      <c r="K38" s="8"/>
    </row>
    <row r="39" spans="1:11" x14ac:dyDescent="0.25">
      <c r="A39" s="30">
        <v>23</v>
      </c>
      <c r="B39" s="27" t="s">
        <v>239</v>
      </c>
      <c r="C39" s="34">
        <f t="shared" si="4"/>
        <v>171</v>
      </c>
      <c r="D39" s="83"/>
      <c r="E39" s="83">
        <v>171</v>
      </c>
      <c r="F39" s="83"/>
      <c r="G39" s="8"/>
      <c r="H39" s="83">
        <f t="shared" si="5"/>
        <v>0</v>
      </c>
      <c r="I39" s="83"/>
      <c r="J39" s="83"/>
      <c r="K39" s="8"/>
    </row>
    <row r="40" spans="1:11" x14ac:dyDescent="0.25">
      <c r="A40" s="30">
        <v>24</v>
      </c>
      <c r="B40" s="27" t="s">
        <v>240</v>
      </c>
      <c r="C40" s="34">
        <f t="shared" si="4"/>
        <v>247</v>
      </c>
      <c r="D40" s="83"/>
      <c r="E40" s="83">
        <v>247</v>
      </c>
      <c r="F40" s="83"/>
      <c r="G40" s="8"/>
      <c r="H40" s="83">
        <f t="shared" si="5"/>
        <v>0</v>
      </c>
      <c r="I40" s="83"/>
      <c r="J40" s="83"/>
      <c r="K40" s="8"/>
    </row>
    <row r="41" spans="1:11" x14ac:dyDescent="0.25">
      <c r="A41" s="30">
        <v>25</v>
      </c>
      <c r="B41" s="27" t="s">
        <v>241</v>
      </c>
      <c r="C41" s="34">
        <f t="shared" si="4"/>
        <v>171</v>
      </c>
      <c r="D41" s="83"/>
      <c r="E41" s="83">
        <v>171</v>
      </c>
      <c r="F41" s="83"/>
      <c r="G41" s="8"/>
      <c r="H41" s="83">
        <f t="shared" si="5"/>
        <v>0</v>
      </c>
      <c r="I41" s="83"/>
      <c r="J41" s="83"/>
      <c r="K41" s="8"/>
    </row>
    <row r="42" spans="1:11" x14ac:dyDescent="0.25">
      <c r="A42" s="30">
        <v>26</v>
      </c>
      <c r="B42" s="27" t="s">
        <v>242</v>
      </c>
      <c r="C42" s="34">
        <f t="shared" si="4"/>
        <v>171</v>
      </c>
      <c r="D42" s="83"/>
      <c r="E42" s="83">
        <v>171</v>
      </c>
      <c r="F42" s="83"/>
      <c r="G42" s="8"/>
      <c r="H42" s="83">
        <f t="shared" si="5"/>
        <v>0</v>
      </c>
      <c r="I42" s="83"/>
      <c r="J42" s="83"/>
      <c r="K42" s="8"/>
    </row>
    <row r="43" spans="1:11" x14ac:dyDescent="0.25">
      <c r="A43" s="30">
        <v>27</v>
      </c>
      <c r="B43" s="27" t="s">
        <v>243</v>
      </c>
      <c r="C43" s="34">
        <f t="shared" si="4"/>
        <v>171</v>
      </c>
      <c r="D43" s="83"/>
      <c r="E43" s="83">
        <v>171</v>
      </c>
      <c r="F43" s="83"/>
      <c r="G43" s="8"/>
      <c r="H43" s="83">
        <f t="shared" si="5"/>
        <v>0</v>
      </c>
      <c r="I43" s="83"/>
      <c r="J43" s="83"/>
      <c r="K43" s="8"/>
    </row>
    <row r="44" spans="1:11" x14ac:dyDescent="0.25">
      <c r="A44" s="30">
        <v>28</v>
      </c>
      <c r="B44" s="27" t="s">
        <v>244</v>
      </c>
      <c r="C44" s="34">
        <f t="shared" si="4"/>
        <v>228</v>
      </c>
      <c r="D44" s="83"/>
      <c r="E44" s="83">
        <v>228</v>
      </c>
      <c r="F44" s="83"/>
      <c r="G44" s="8"/>
      <c r="H44" s="83">
        <f t="shared" si="5"/>
        <v>0</v>
      </c>
      <c r="I44" s="83"/>
      <c r="J44" s="83"/>
      <c r="K44" s="8"/>
    </row>
    <row r="45" spans="1:11" x14ac:dyDescent="0.25">
      <c r="A45" s="30">
        <v>29</v>
      </c>
      <c r="B45" s="27" t="s">
        <v>245</v>
      </c>
      <c r="C45" s="34">
        <f t="shared" si="4"/>
        <v>2643</v>
      </c>
      <c r="D45" s="83"/>
      <c r="E45" s="83">
        <v>2643</v>
      </c>
      <c r="F45" s="83"/>
      <c r="G45" s="8"/>
      <c r="H45" s="83">
        <f t="shared" si="5"/>
        <v>0</v>
      </c>
      <c r="I45" s="83"/>
      <c r="J45" s="83"/>
      <c r="K45" s="8"/>
    </row>
    <row r="46" spans="1:11" x14ac:dyDescent="0.25">
      <c r="A46" s="30">
        <v>30</v>
      </c>
      <c r="B46" s="27" t="s">
        <v>246</v>
      </c>
      <c r="C46" s="34">
        <f t="shared" si="4"/>
        <v>1045</v>
      </c>
      <c r="D46" s="83"/>
      <c r="E46" s="83">
        <v>1045</v>
      </c>
      <c r="F46" s="83"/>
      <c r="G46" s="8"/>
      <c r="H46" s="83">
        <f t="shared" si="5"/>
        <v>0</v>
      </c>
      <c r="I46" s="83"/>
      <c r="J46" s="83"/>
      <c r="K46" s="8"/>
    </row>
    <row r="47" spans="1:11" ht="30" x14ac:dyDescent="0.25">
      <c r="A47" s="30">
        <v>31</v>
      </c>
      <c r="B47" s="27" t="s">
        <v>289</v>
      </c>
      <c r="C47" s="34">
        <f t="shared" si="4"/>
        <v>283482</v>
      </c>
      <c r="D47" s="83"/>
      <c r="E47" s="83">
        <v>283482</v>
      </c>
      <c r="F47" s="83"/>
      <c r="G47" s="8"/>
      <c r="H47" s="83">
        <f t="shared" si="5"/>
        <v>0</v>
      </c>
      <c r="I47" s="83"/>
      <c r="J47" s="83"/>
      <c r="K47" s="8"/>
    </row>
    <row r="48" spans="1:11" ht="30" x14ac:dyDescent="0.25">
      <c r="A48" s="30">
        <v>32</v>
      </c>
      <c r="B48" s="27" t="s">
        <v>247</v>
      </c>
      <c r="C48" s="34">
        <f t="shared" si="4"/>
        <v>3758</v>
      </c>
      <c r="D48" s="83"/>
      <c r="E48" s="83">
        <v>3758</v>
      </c>
      <c r="F48" s="83"/>
      <c r="G48" s="8"/>
      <c r="H48" s="83">
        <f t="shared" si="5"/>
        <v>0</v>
      </c>
      <c r="I48" s="83"/>
      <c r="J48" s="83"/>
      <c r="K48" s="8"/>
    </row>
    <row r="49" spans="1:11" x14ac:dyDescent="0.25">
      <c r="A49" s="30">
        <v>33</v>
      </c>
      <c r="B49" s="27" t="s">
        <v>248</v>
      </c>
      <c r="C49" s="34">
        <f t="shared" si="4"/>
        <v>675</v>
      </c>
      <c r="D49" s="83"/>
      <c r="E49" s="83">
        <v>675</v>
      </c>
      <c r="F49" s="83"/>
      <c r="G49" s="8"/>
      <c r="H49" s="83">
        <f t="shared" si="5"/>
        <v>0</v>
      </c>
      <c r="I49" s="83"/>
      <c r="J49" s="83"/>
      <c r="K49" s="8"/>
    </row>
    <row r="50" spans="1:11" x14ac:dyDescent="0.25">
      <c r="A50" s="30">
        <v>34</v>
      </c>
      <c r="B50" s="27" t="s">
        <v>249</v>
      </c>
      <c r="C50" s="34">
        <f t="shared" si="4"/>
        <v>4160</v>
      </c>
      <c r="D50" s="83"/>
      <c r="E50" s="83">
        <v>4160</v>
      </c>
      <c r="F50" s="83"/>
      <c r="G50" s="8"/>
      <c r="H50" s="83">
        <f t="shared" si="5"/>
        <v>0</v>
      </c>
      <c r="I50" s="83"/>
      <c r="J50" s="83"/>
      <c r="K50" s="8"/>
    </row>
    <row r="51" spans="1:11" x14ac:dyDescent="0.25">
      <c r="A51" s="30">
        <v>35</v>
      </c>
      <c r="B51" s="27" t="s">
        <v>290</v>
      </c>
      <c r="C51" s="34">
        <f t="shared" si="4"/>
        <v>1810</v>
      </c>
      <c r="D51" s="83"/>
      <c r="E51" s="83">
        <v>1810</v>
      </c>
      <c r="F51" s="83"/>
      <c r="G51" s="8"/>
      <c r="H51" s="83">
        <f t="shared" si="5"/>
        <v>0</v>
      </c>
      <c r="I51" s="83"/>
      <c r="J51" s="83"/>
      <c r="K51" s="8"/>
    </row>
    <row r="52" spans="1:11" ht="30" x14ac:dyDescent="0.25">
      <c r="A52" s="30">
        <v>36</v>
      </c>
      <c r="B52" s="27" t="s">
        <v>251</v>
      </c>
      <c r="C52" s="34">
        <f t="shared" si="4"/>
        <v>89582</v>
      </c>
      <c r="D52" s="83">
        <v>79740</v>
      </c>
      <c r="E52" s="83">
        <v>9842</v>
      </c>
      <c r="F52" s="83"/>
      <c r="G52" s="8"/>
      <c r="H52" s="83"/>
      <c r="I52" s="83"/>
      <c r="J52" s="83"/>
      <c r="K52" s="8"/>
    </row>
    <row r="53" spans="1:11" ht="30" x14ac:dyDescent="0.25">
      <c r="A53" s="30">
        <v>37</v>
      </c>
      <c r="B53" s="27" t="s">
        <v>252</v>
      </c>
      <c r="C53" s="34">
        <f>+D53+E53+F53+G53+H53+K53</f>
        <v>3400</v>
      </c>
      <c r="D53" s="83">
        <v>3400</v>
      </c>
      <c r="E53" s="83"/>
      <c r="F53" s="83"/>
      <c r="G53" s="8"/>
      <c r="H53" s="83"/>
      <c r="I53" s="83"/>
      <c r="J53" s="83"/>
      <c r="K53" s="8"/>
    </row>
    <row r="54" spans="1:11" x14ac:dyDescent="0.25">
      <c r="A54" s="30">
        <v>38</v>
      </c>
      <c r="B54" s="32" t="s">
        <v>253</v>
      </c>
      <c r="C54" s="83">
        <f>SUM(C55:C57)+C64</f>
        <v>16508</v>
      </c>
      <c r="D54" s="83">
        <f t="shared" ref="D54" si="10">SUM(D55:D57)+D64</f>
        <v>0</v>
      </c>
      <c r="E54" s="83">
        <f>SUM(E55:E57)+E64</f>
        <v>16508</v>
      </c>
      <c r="F54" s="83">
        <f>SUM(F64:F64)</f>
        <v>0</v>
      </c>
      <c r="G54" s="8"/>
      <c r="H54" s="83">
        <f>SUM(H55:H55)</f>
        <v>0</v>
      </c>
      <c r="I54" s="83">
        <f t="shared" ref="I54:J54" si="11">SUM(I55:I55)</f>
        <v>0</v>
      </c>
      <c r="J54" s="83">
        <f t="shared" si="11"/>
        <v>0</v>
      </c>
      <c r="K54" s="8"/>
    </row>
    <row r="55" spans="1:11" x14ac:dyDescent="0.25">
      <c r="A55" s="30"/>
      <c r="B55" s="32" t="s">
        <v>254</v>
      </c>
      <c r="C55" s="34">
        <f>+D55+E55+F55+G55+H55+K55</f>
        <v>1295</v>
      </c>
      <c r="D55" s="83"/>
      <c r="E55" s="83">
        <v>1295</v>
      </c>
      <c r="F55" s="83"/>
      <c r="G55" s="117"/>
      <c r="H55" s="83">
        <f>I55+J55</f>
        <v>0</v>
      </c>
      <c r="I55" s="83"/>
      <c r="J55" s="83"/>
      <c r="K55" s="117"/>
    </row>
    <row r="56" spans="1:11" x14ac:dyDescent="0.25">
      <c r="A56" s="30"/>
      <c r="B56" s="32" t="s">
        <v>255</v>
      </c>
      <c r="C56" s="34">
        <f t="shared" ref="C56:C63" si="12">+D56+E56+F56+G56+H56+K56</f>
        <v>540</v>
      </c>
      <c r="D56" s="83"/>
      <c r="E56" s="83">
        <v>540</v>
      </c>
      <c r="F56" s="83"/>
      <c r="G56" s="117"/>
      <c r="H56" s="83"/>
      <c r="I56" s="83"/>
      <c r="J56" s="83"/>
      <c r="K56" s="117"/>
    </row>
    <row r="57" spans="1:11" x14ac:dyDescent="0.25">
      <c r="A57" s="30"/>
      <c r="B57" s="32" t="s">
        <v>250</v>
      </c>
      <c r="C57" s="34">
        <f t="shared" si="12"/>
        <v>5401</v>
      </c>
      <c r="D57" s="83"/>
      <c r="E57" s="83">
        <f>SUM(E58:E63)</f>
        <v>5401</v>
      </c>
      <c r="F57" s="83"/>
      <c r="G57" s="117"/>
      <c r="H57" s="83"/>
      <c r="I57" s="83"/>
      <c r="J57" s="83"/>
      <c r="K57" s="117"/>
    </row>
    <row r="58" spans="1:11" ht="157.5" x14ac:dyDescent="0.25">
      <c r="A58" s="30"/>
      <c r="B58" s="33" t="s">
        <v>346</v>
      </c>
      <c r="C58" s="35">
        <f t="shared" si="12"/>
        <v>1605</v>
      </c>
      <c r="D58" s="84"/>
      <c r="E58" s="84">
        <v>1605</v>
      </c>
      <c r="F58" s="83"/>
      <c r="G58" s="117"/>
      <c r="H58" s="83"/>
      <c r="I58" s="83"/>
      <c r="J58" s="83"/>
      <c r="K58" s="117"/>
    </row>
    <row r="59" spans="1:11" ht="47.25" x14ac:dyDescent="0.25">
      <c r="A59" s="30"/>
      <c r="B59" s="33" t="s">
        <v>347</v>
      </c>
      <c r="C59" s="35">
        <f t="shared" si="12"/>
        <v>200</v>
      </c>
      <c r="D59" s="84"/>
      <c r="E59" s="84">
        <v>200</v>
      </c>
      <c r="F59" s="83"/>
      <c r="G59" s="117"/>
      <c r="H59" s="83"/>
      <c r="I59" s="83"/>
      <c r="J59" s="83"/>
      <c r="K59" s="117"/>
    </row>
    <row r="60" spans="1:11" ht="31.5" x14ac:dyDescent="0.25">
      <c r="A60" s="30"/>
      <c r="B60" s="33" t="s">
        <v>348</v>
      </c>
      <c r="C60" s="35">
        <f t="shared" si="12"/>
        <v>270</v>
      </c>
      <c r="D60" s="84"/>
      <c r="E60" s="84">
        <v>270</v>
      </c>
      <c r="F60" s="83"/>
      <c r="G60" s="117"/>
      <c r="H60" s="83"/>
      <c r="I60" s="83"/>
      <c r="J60" s="83"/>
      <c r="K60" s="117"/>
    </row>
    <row r="61" spans="1:11" ht="31.5" x14ac:dyDescent="0.25">
      <c r="A61" s="30"/>
      <c r="B61" s="33" t="s">
        <v>349</v>
      </c>
      <c r="C61" s="35">
        <f t="shared" si="12"/>
        <v>225</v>
      </c>
      <c r="D61" s="84"/>
      <c r="E61" s="84">
        <v>225</v>
      </c>
      <c r="F61" s="83"/>
      <c r="G61" s="117"/>
      <c r="H61" s="83"/>
      <c r="I61" s="83"/>
      <c r="J61" s="83"/>
      <c r="K61" s="117"/>
    </row>
    <row r="62" spans="1:11" x14ac:dyDescent="0.25">
      <c r="A62" s="30"/>
      <c r="B62" s="33" t="s">
        <v>350</v>
      </c>
      <c r="C62" s="35">
        <f t="shared" si="12"/>
        <v>59</v>
      </c>
      <c r="D62" s="84"/>
      <c r="E62" s="84">
        <v>59</v>
      </c>
      <c r="F62" s="83"/>
      <c r="G62" s="117"/>
      <c r="H62" s="83"/>
      <c r="I62" s="83"/>
      <c r="J62" s="83"/>
      <c r="K62" s="117"/>
    </row>
    <row r="63" spans="1:11" ht="31.5" x14ac:dyDescent="0.25">
      <c r="A63" s="30"/>
      <c r="B63" s="33" t="s">
        <v>351</v>
      </c>
      <c r="C63" s="35">
        <f t="shared" si="12"/>
        <v>3042</v>
      </c>
      <c r="D63" s="84"/>
      <c r="E63" s="84">
        <v>3042</v>
      </c>
      <c r="F63" s="83"/>
      <c r="G63" s="117"/>
      <c r="H63" s="83"/>
      <c r="I63" s="83"/>
      <c r="J63" s="83"/>
      <c r="K63" s="117"/>
    </row>
    <row r="64" spans="1:11" x14ac:dyDescent="0.25">
      <c r="A64" s="31"/>
      <c r="B64" s="32" t="s">
        <v>291</v>
      </c>
      <c r="C64" s="34">
        <f t="shared" si="4"/>
        <v>9272</v>
      </c>
      <c r="D64" s="84"/>
      <c r="E64" s="83">
        <v>9272</v>
      </c>
      <c r="F64" s="84"/>
      <c r="G64" s="8"/>
      <c r="H64" s="84"/>
      <c r="I64" s="84"/>
      <c r="J64" s="84"/>
      <c r="K64" s="8"/>
    </row>
    <row r="65" spans="1:11" ht="57" x14ac:dyDescent="0.25">
      <c r="A65" s="79" t="s">
        <v>11</v>
      </c>
      <c r="B65" s="80" t="s">
        <v>292</v>
      </c>
      <c r="C65" s="36">
        <f t="shared" ref="C65" si="13">+D65+E65+F65+G65+H65+I65+J65+M65</f>
        <v>0</v>
      </c>
      <c r="D65" s="30"/>
      <c r="E65" s="30"/>
      <c r="F65" s="30"/>
      <c r="G65" s="8"/>
      <c r="H65" s="30"/>
      <c r="I65" s="30"/>
      <c r="J65" s="30"/>
      <c r="K65" s="8"/>
    </row>
    <row r="66" spans="1:11" ht="28.5" x14ac:dyDescent="0.25">
      <c r="A66" s="79" t="s">
        <v>15</v>
      </c>
      <c r="B66" s="80" t="s">
        <v>293</v>
      </c>
      <c r="C66" s="8"/>
      <c r="D66" s="30"/>
      <c r="E66" s="30"/>
      <c r="F66" s="30"/>
      <c r="G66" s="8"/>
      <c r="H66" s="30"/>
      <c r="I66" s="30"/>
      <c r="J66" s="30"/>
      <c r="K66" s="8"/>
    </row>
    <row r="67" spans="1:11" ht="28.5" x14ac:dyDescent="0.25">
      <c r="A67" s="79" t="s">
        <v>17</v>
      </c>
      <c r="B67" s="80" t="s">
        <v>122</v>
      </c>
      <c r="C67" s="36">
        <f t="shared" ref="C67:C71" si="14">+D67+E67+F67+G67+H67+I67+J67+M67</f>
        <v>10019</v>
      </c>
      <c r="D67" s="30"/>
      <c r="E67" s="30"/>
      <c r="F67" s="85">
        <v>10019</v>
      </c>
      <c r="G67" s="43"/>
      <c r="H67" s="30"/>
      <c r="I67" s="30"/>
      <c r="J67" s="30"/>
      <c r="K67" s="43"/>
    </row>
    <row r="68" spans="1:11" ht="42.75" x14ac:dyDescent="0.25">
      <c r="A68" s="79" t="s">
        <v>131</v>
      </c>
      <c r="B68" s="80" t="s">
        <v>123</v>
      </c>
      <c r="C68" s="36">
        <f t="shared" si="14"/>
        <v>0</v>
      </c>
      <c r="D68" s="30"/>
      <c r="E68" s="30"/>
      <c r="F68" s="30"/>
      <c r="G68" s="43"/>
      <c r="H68" s="30"/>
      <c r="I68" s="30"/>
      <c r="J68" s="30"/>
      <c r="K68" s="43"/>
    </row>
    <row r="69" spans="1:11" ht="42.75" x14ac:dyDescent="0.25">
      <c r="A69" s="79" t="s">
        <v>294</v>
      </c>
      <c r="B69" s="80" t="s">
        <v>295</v>
      </c>
      <c r="C69" s="36">
        <f t="shared" ref="C69" si="15">+D69+E69+F69+G69+H69+K69</f>
        <v>3017</v>
      </c>
      <c r="D69" s="38"/>
      <c r="E69" s="85">
        <v>3017</v>
      </c>
      <c r="F69" s="38"/>
      <c r="G69" s="43"/>
      <c r="H69" s="38">
        <f>+I69+J69</f>
        <v>0</v>
      </c>
      <c r="I69" s="38"/>
      <c r="J69" s="38"/>
      <c r="K69" s="43"/>
    </row>
    <row r="70" spans="1:11" ht="42.75" x14ac:dyDescent="0.25">
      <c r="A70" s="79" t="s">
        <v>296</v>
      </c>
      <c r="B70" s="80" t="s">
        <v>125</v>
      </c>
      <c r="C70" s="36">
        <f t="shared" si="14"/>
        <v>0</v>
      </c>
      <c r="D70" s="30"/>
      <c r="E70" s="30"/>
      <c r="F70" s="30"/>
      <c r="G70" s="43"/>
      <c r="H70" s="38">
        <f t="shared" ref="H70:H71" si="16">+I70+J70</f>
        <v>0</v>
      </c>
      <c r="I70" s="30"/>
      <c r="J70" s="30"/>
      <c r="K70" s="43"/>
    </row>
    <row r="71" spans="1:11" x14ac:dyDescent="0.25">
      <c r="A71" s="81" t="s">
        <v>4</v>
      </c>
      <c r="B71" s="81" t="s">
        <v>362</v>
      </c>
      <c r="C71" s="36">
        <f>+D71+E71+F71+G71+H71+M71</f>
        <v>183606</v>
      </c>
      <c r="D71" s="85">
        <v>77677</v>
      </c>
      <c r="E71" s="85">
        <v>13310</v>
      </c>
      <c r="F71" s="85"/>
      <c r="G71" s="43"/>
      <c r="H71" s="38">
        <f t="shared" si="16"/>
        <v>92619</v>
      </c>
      <c r="I71" s="85">
        <v>90533</v>
      </c>
      <c r="J71" s="85">
        <v>2086</v>
      </c>
      <c r="K71" s="43"/>
    </row>
  </sheetData>
  <autoFilter ref="A3:K7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autoFilter>
  <mergeCells count="12">
    <mergeCell ref="I1:K1"/>
    <mergeCell ref="A6:A7"/>
    <mergeCell ref="B6:B7"/>
    <mergeCell ref="C6:C7"/>
    <mergeCell ref="D6:D7"/>
    <mergeCell ref="E6:E7"/>
    <mergeCell ref="F6:F7"/>
    <mergeCell ref="G6:G7"/>
    <mergeCell ref="H6:J6"/>
    <mergeCell ref="K6:K7"/>
    <mergeCell ref="A3:K3"/>
    <mergeCell ref="A4:K4"/>
  </mergeCells>
  <pageMargins left="0.7" right="0.7" top="0.75" bottom="0.75" header="0.3" footer="0.3"/>
  <pageSetup paperSize="9" scale="70"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17"/>
  <sheetViews>
    <sheetView workbookViewId="0">
      <selection activeCell="R7" sqref="R7:R8"/>
    </sheetView>
  </sheetViews>
  <sheetFormatPr defaultRowHeight="15.75" x14ac:dyDescent="0.25"/>
  <cols>
    <col min="1" max="1" width="5.42578125" style="6" customWidth="1"/>
    <col min="2" max="2" width="31.5703125" style="6" customWidth="1"/>
    <col min="3" max="3" width="10.5703125" style="6" customWidth="1"/>
    <col min="4" max="4" width="9.42578125" style="6" customWidth="1"/>
    <col min="5" max="5" width="8.28515625" style="6" customWidth="1"/>
    <col min="6" max="10" width="9.28515625" style="6" bestFit="1" customWidth="1"/>
    <col min="11" max="11" width="8" style="6" customWidth="1"/>
    <col min="12" max="12" width="9.28515625" style="6" bestFit="1" customWidth="1"/>
    <col min="13" max="13" width="9" style="6" customWidth="1"/>
    <col min="14" max="15" width="9.28515625" style="6" bestFit="1" customWidth="1"/>
    <col min="16" max="16" width="11.28515625" style="6" bestFit="1" customWidth="1"/>
    <col min="17" max="17" width="8.5703125" style="6" customWidth="1"/>
    <col min="18" max="18" width="9.28515625" style="6" customWidth="1"/>
    <col min="19" max="19" width="8.42578125" style="6" customWidth="1"/>
    <col min="20" max="20" width="8.7109375" style="6" customWidth="1"/>
    <col min="21" max="21" width="8.140625" style="6" customWidth="1"/>
    <col min="22" max="16384" width="9.140625" style="6"/>
  </cols>
  <sheetData>
    <row r="1" spans="1:23" x14ac:dyDescent="0.25">
      <c r="A1" s="16" t="s">
        <v>205</v>
      </c>
      <c r="P1" s="12" t="s">
        <v>146</v>
      </c>
    </row>
    <row r="3" spans="1:23" x14ac:dyDescent="0.25">
      <c r="A3" s="139" t="s">
        <v>355</v>
      </c>
      <c r="B3" s="139"/>
      <c r="C3" s="139"/>
      <c r="D3" s="139"/>
      <c r="E3" s="139"/>
      <c r="F3" s="139"/>
      <c r="G3" s="139"/>
      <c r="H3" s="139"/>
      <c r="I3" s="139"/>
      <c r="J3" s="139"/>
      <c r="K3" s="139"/>
      <c r="L3" s="139"/>
      <c r="M3" s="139"/>
      <c r="N3" s="139"/>
      <c r="O3" s="139"/>
      <c r="P3" s="139"/>
      <c r="Q3" s="139"/>
      <c r="R3" s="115"/>
      <c r="S3" s="115"/>
    </row>
    <row r="4" spans="1:23" x14ac:dyDescent="0.25">
      <c r="A4" s="140" t="s">
        <v>31</v>
      </c>
      <c r="B4" s="140"/>
      <c r="C4" s="140"/>
      <c r="D4" s="140"/>
      <c r="E4" s="140"/>
      <c r="F4" s="140"/>
      <c r="G4" s="140"/>
      <c r="H4" s="140"/>
      <c r="I4" s="140"/>
      <c r="J4" s="140"/>
      <c r="K4" s="140"/>
      <c r="L4" s="140"/>
      <c r="M4" s="140"/>
      <c r="N4" s="140"/>
      <c r="O4" s="140"/>
      <c r="P4" s="140"/>
      <c r="Q4" s="140"/>
      <c r="R4" s="116"/>
      <c r="S4" s="116"/>
    </row>
    <row r="5" spans="1:23" x14ac:dyDescent="0.25">
      <c r="U5" s="7" t="s">
        <v>32</v>
      </c>
    </row>
    <row r="6" spans="1:23" s="57" customFormat="1" ht="15.75" customHeight="1" x14ac:dyDescent="0.2">
      <c r="A6" s="149" t="s">
        <v>1</v>
      </c>
      <c r="B6" s="149" t="s">
        <v>118</v>
      </c>
      <c r="C6" s="149" t="s">
        <v>126</v>
      </c>
      <c r="D6" s="149" t="s">
        <v>133</v>
      </c>
      <c r="E6" s="149"/>
      <c r="F6" s="149"/>
      <c r="G6" s="149"/>
      <c r="H6" s="149"/>
      <c r="I6" s="149"/>
      <c r="J6" s="149"/>
      <c r="K6" s="149"/>
      <c r="L6" s="149"/>
      <c r="M6" s="149"/>
      <c r="N6" s="149"/>
      <c r="O6" s="149"/>
      <c r="P6" s="149"/>
      <c r="Q6" s="149"/>
      <c r="R6" s="149"/>
      <c r="S6" s="149"/>
      <c r="T6" s="149"/>
      <c r="U6" s="149"/>
    </row>
    <row r="7" spans="1:23" s="57" customFormat="1" ht="24.75" customHeight="1" x14ac:dyDescent="0.2">
      <c r="A7" s="149"/>
      <c r="B7" s="149"/>
      <c r="C7" s="149"/>
      <c r="D7" s="149" t="s">
        <v>134</v>
      </c>
      <c r="E7" s="149" t="s">
        <v>135</v>
      </c>
      <c r="F7" s="149" t="s">
        <v>256</v>
      </c>
      <c r="G7" s="149" t="s">
        <v>257</v>
      </c>
      <c r="H7" s="149" t="s">
        <v>136</v>
      </c>
      <c r="I7" s="149" t="s">
        <v>137</v>
      </c>
      <c r="J7" s="149" t="s">
        <v>138</v>
      </c>
      <c r="K7" s="149" t="s">
        <v>139</v>
      </c>
      <c r="L7" s="149" t="s">
        <v>140</v>
      </c>
      <c r="M7" s="149" t="s">
        <v>141</v>
      </c>
      <c r="N7" s="149" t="s">
        <v>133</v>
      </c>
      <c r="O7" s="149"/>
      <c r="P7" s="149" t="s">
        <v>142</v>
      </c>
      <c r="Q7" s="149" t="s">
        <v>143</v>
      </c>
      <c r="R7" s="145" t="s">
        <v>352</v>
      </c>
      <c r="S7" s="145" t="s">
        <v>353</v>
      </c>
      <c r="T7" s="147" t="s">
        <v>258</v>
      </c>
      <c r="U7" s="147" t="s">
        <v>259</v>
      </c>
    </row>
    <row r="8" spans="1:23" s="57" customFormat="1" ht="142.5" x14ac:dyDescent="0.2">
      <c r="A8" s="149"/>
      <c r="B8" s="149"/>
      <c r="C8" s="149"/>
      <c r="D8" s="149"/>
      <c r="E8" s="149"/>
      <c r="F8" s="149"/>
      <c r="G8" s="149"/>
      <c r="H8" s="149"/>
      <c r="I8" s="149"/>
      <c r="J8" s="149"/>
      <c r="K8" s="149"/>
      <c r="L8" s="149"/>
      <c r="M8" s="149"/>
      <c r="N8" s="51" t="s">
        <v>144</v>
      </c>
      <c r="O8" s="51" t="s">
        <v>145</v>
      </c>
      <c r="P8" s="149"/>
      <c r="Q8" s="149"/>
      <c r="R8" s="146"/>
      <c r="S8" s="146"/>
      <c r="T8" s="148"/>
      <c r="U8" s="148"/>
    </row>
    <row r="9" spans="1:23" x14ac:dyDescent="0.25">
      <c r="A9" s="25" t="s">
        <v>3</v>
      </c>
      <c r="B9" s="25" t="s">
        <v>4</v>
      </c>
      <c r="C9" s="25">
        <v>1</v>
      </c>
      <c r="D9" s="25">
        <v>2</v>
      </c>
      <c r="E9" s="39">
        <v>3</v>
      </c>
      <c r="F9" s="39">
        <v>4</v>
      </c>
      <c r="G9" s="39">
        <v>5</v>
      </c>
      <c r="H9" s="39">
        <v>6</v>
      </c>
      <c r="I9" s="39">
        <v>7</v>
      </c>
      <c r="J9" s="39">
        <v>8</v>
      </c>
      <c r="K9" s="39">
        <v>9</v>
      </c>
      <c r="L9" s="39">
        <v>10</v>
      </c>
      <c r="M9" s="39">
        <v>11</v>
      </c>
      <c r="N9" s="39">
        <v>12</v>
      </c>
      <c r="O9" s="39">
        <v>13</v>
      </c>
      <c r="P9" s="39">
        <v>14</v>
      </c>
      <c r="Q9" s="39">
        <v>15</v>
      </c>
      <c r="R9" s="39">
        <v>16</v>
      </c>
      <c r="S9" s="39">
        <v>17</v>
      </c>
      <c r="T9" s="39">
        <v>18</v>
      </c>
      <c r="U9" s="39">
        <v>19</v>
      </c>
    </row>
    <row r="10" spans="1:23" customFormat="1" ht="19.5" customHeight="1" x14ac:dyDescent="0.25">
      <c r="A10" s="78"/>
      <c r="B10" s="68" t="s">
        <v>126</v>
      </c>
      <c r="C10" s="86">
        <f t="shared" ref="C10:Q10" si="0">C11+C16</f>
        <v>252950</v>
      </c>
      <c r="D10" s="86">
        <f t="shared" si="0"/>
        <v>4440</v>
      </c>
      <c r="E10" s="86">
        <f t="shared" si="0"/>
        <v>0</v>
      </c>
      <c r="F10" s="86">
        <f t="shared" si="0"/>
        <v>237</v>
      </c>
      <c r="G10" s="86">
        <f t="shared" si="0"/>
        <v>121</v>
      </c>
      <c r="H10" s="86">
        <f t="shared" si="0"/>
        <v>0</v>
      </c>
      <c r="I10" s="86">
        <f t="shared" si="0"/>
        <v>0</v>
      </c>
      <c r="J10" s="86">
        <f t="shared" si="0"/>
        <v>2000</v>
      </c>
      <c r="K10" s="86">
        <f t="shared" si="0"/>
        <v>0</v>
      </c>
      <c r="L10" s="86">
        <f t="shared" si="0"/>
        <v>0</v>
      </c>
      <c r="M10" s="86">
        <f t="shared" si="0"/>
        <v>18007</v>
      </c>
      <c r="N10" s="86">
        <f t="shared" si="0"/>
        <v>0</v>
      </c>
      <c r="O10" s="86">
        <f t="shared" si="0"/>
        <v>0</v>
      </c>
      <c r="P10" s="86">
        <f t="shared" si="0"/>
        <v>34395</v>
      </c>
      <c r="Q10" s="86">
        <f t="shared" si="0"/>
        <v>0</v>
      </c>
      <c r="R10" s="86">
        <f t="shared" ref="R10:S10" si="1">R11+R16</f>
        <v>17100</v>
      </c>
      <c r="S10" s="86">
        <f t="shared" si="1"/>
        <v>4340</v>
      </c>
      <c r="T10" s="86">
        <f>T11+T16</f>
        <v>100</v>
      </c>
      <c r="U10" s="86">
        <f>U11+U16</f>
        <v>4000</v>
      </c>
    </row>
    <row r="11" spans="1:23" customFormat="1" ht="30.75" customHeight="1" x14ac:dyDescent="0.25">
      <c r="A11" s="78" t="s">
        <v>6</v>
      </c>
      <c r="B11" s="68" t="s">
        <v>301</v>
      </c>
      <c r="C11" s="86">
        <f t="shared" ref="C11:Q11" si="2">SUM(C12:C15)</f>
        <v>84740</v>
      </c>
      <c r="D11" s="86">
        <f t="shared" si="2"/>
        <v>4440</v>
      </c>
      <c r="E11" s="86">
        <f t="shared" si="2"/>
        <v>0</v>
      </c>
      <c r="F11" s="86">
        <f t="shared" si="2"/>
        <v>237</v>
      </c>
      <c r="G11" s="86">
        <f t="shared" si="2"/>
        <v>121</v>
      </c>
      <c r="H11" s="86">
        <f t="shared" si="2"/>
        <v>0</v>
      </c>
      <c r="I11" s="86">
        <f t="shared" si="2"/>
        <v>0</v>
      </c>
      <c r="J11" s="86">
        <f t="shared" si="2"/>
        <v>2000</v>
      </c>
      <c r="K11" s="86">
        <f t="shared" si="2"/>
        <v>0</v>
      </c>
      <c r="L11" s="86">
        <f t="shared" si="2"/>
        <v>0</v>
      </c>
      <c r="M11" s="86">
        <f t="shared" si="2"/>
        <v>18007</v>
      </c>
      <c r="N11" s="86">
        <f t="shared" si="2"/>
        <v>0</v>
      </c>
      <c r="O11" s="86">
        <f t="shared" si="2"/>
        <v>0</v>
      </c>
      <c r="P11" s="86">
        <f t="shared" si="2"/>
        <v>34395</v>
      </c>
      <c r="Q11" s="86">
        <f t="shared" si="2"/>
        <v>0</v>
      </c>
      <c r="R11" s="86">
        <f t="shared" ref="R11:T11" si="3">SUM(R12:R15)</f>
        <v>17100</v>
      </c>
      <c r="S11" s="86">
        <f t="shared" si="3"/>
        <v>4340</v>
      </c>
      <c r="T11" s="86">
        <f t="shared" si="3"/>
        <v>100</v>
      </c>
      <c r="U11" s="86">
        <f>SUM(U12:U15)</f>
        <v>4000</v>
      </c>
    </row>
    <row r="12" spans="1:23" s="87" customFormat="1" ht="19.5" customHeight="1" x14ac:dyDescent="0.25">
      <c r="A12" s="67">
        <v>1</v>
      </c>
      <c r="B12" s="27" t="s">
        <v>251</v>
      </c>
      <c r="C12" s="41">
        <f>+D12+E12+F12+G12+H12+I12+J12+K12+L12+M12+P12+Q12+T12+U12+R12+S12</f>
        <v>79740</v>
      </c>
      <c r="D12" s="41">
        <v>4440</v>
      </c>
      <c r="E12" s="41"/>
      <c r="F12" s="41">
        <v>237</v>
      </c>
      <c r="G12" s="41">
        <v>121</v>
      </c>
      <c r="H12" s="41"/>
      <c r="I12" s="41"/>
      <c r="J12" s="41">
        <v>2000</v>
      </c>
      <c r="K12" s="41"/>
      <c r="L12" s="41"/>
      <c r="M12" s="41">
        <v>17007</v>
      </c>
      <c r="N12" s="41"/>
      <c r="O12" s="41"/>
      <c r="P12" s="41">
        <f>33620+775</f>
        <v>34395</v>
      </c>
      <c r="Q12" s="41"/>
      <c r="R12" s="41">
        <v>17100</v>
      </c>
      <c r="S12" s="41">
        <v>4340</v>
      </c>
      <c r="T12" s="41">
        <v>100</v>
      </c>
      <c r="U12" s="41"/>
      <c r="V12" s="87">
        <v>100</v>
      </c>
      <c r="W12" s="88"/>
    </row>
    <row r="13" spans="1:23" s="87" customFormat="1" ht="30" x14ac:dyDescent="0.25">
      <c r="A13" s="67">
        <v>2</v>
      </c>
      <c r="B13" s="27" t="s">
        <v>252</v>
      </c>
      <c r="C13" s="41">
        <f t="shared" ref="C13:C15" si="4">+D13+E13+F13+G13+H13+I13+J13+K13+L13+M13+P13+Q13+T13+U13+R13+S13</f>
        <v>3400</v>
      </c>
      <c r="D13" s="41"/>
      <c r="E13" s="41"/>
      <c r="F13" s="41"/>
      <c r="G13" s="41"/>
      <c r="H13" s="41"/>
      <c r="I13" s="41"/>
      <c r="J13" s="41"/>
      <c r="K13" s="41"/>
      <c r="L13" s="41"/>
      <c r="M13" s="41"/>
      <c r="N13" s="41"/>
      <c r="O13" s="41"/>
      <c r="P13" s="41"/>
      <c r="Q13" s="41"/>
      <c r="R13" s="41"/>
      <c r="S13" s="41"/>
      <c r="T13" s="41"/>
      <c r="U13" s="41">
        <v>3400</v>
      </c>
      <c r="W13" s="87">
        <v>3400</v>
      </c>
    </row>
    <row r="14" spans="1:23" s="87" customFormat="1" x14ac:dyDescent="0.25">
      <c r="A14" s="67"/>
      <c r="B14" s="27" t="s">
        <v>354</v>
      </c>
      <c r="C14" s="41">
        <f t="shared" si="4"/>
        <v>600</v>
      </c>
      <c r="D14" s="41"/>
      <c r="E14" s="41"/>
      <c r="F14" s="41"/>
      <c r="G14" s="41"/>
      <c r="H14" s="41"/>
      <c r="I14" s="41"/>
      <c r="J14" s="41"/>
      <c r="K14" s="41"/>
      <c r="L14" s="41"/>
      <c r="M14" s="41"/>
      <c r="N14" s="41"/>
      <c r="O14" s="41"/>
      <c r="P14" s="41"/>
      <c r="Q14" s="41"/>
      <c r="R14" s="41"/>
      <c r="S14" s="41"/>
      <c r="T14" s="41"/>
      <c r="U14" s="41">
        <v>600</v>
      </c>
    </row>
    <row r="15" spans="1:23" s="89" customFormat="1" ht="19.5" customHeight="1" x14ac:dyDescent="0.25">
      <c r="A15" s="67">
        <v>3</v>
      </c>
      <c r="B15" s="40" t="s">
        <v>299</v>
      </c>
      <c r="C15" s="41">
        <f t="shared" si="4"/>
        <v>1000</v>
      </c>
      <c r="D15" s="41"/>
      <c r="E15" s="41"/>
      <c r="F15" s="41"/>
      <c r="G15" s="41"/>
      <c r="H15" s="41"/>
      <c r="I15" s="41"/>
      <c r="J15" s="41"/>
      <c r="K15" s="41"/>
      <c r="L15" s="41"/>
      <c r="M15" s="42">
        <v>1000</v>
      </c>
      <c r="N15" s="41"/>
      <c r="O15" s="41"/>
      <c r="P15" s="41"/>
      <c r="Q15" s="41"/>
      <c r="R15" s="41"/>
      <c r="S15" s="41"/>
      <c r="T15" s="41"/>
      <c r="U15" s="41"/>
      <c r="W15" s="89">
        <v>600</v>
      </c>
    </row>
    <row r="16" spans="1:23" s="92" customFormat="1" ht="28.5" x14ac:dyDescent="0.25">
      <c r="A16" s="90" t="s">
        <v>11</v>
      </c>
      <c r="B16" s="80" t="s">
        <v>300</v>
      </c>
      <c r="C16" s="91">
        <f>C17</f>
        <v>168210</v>
      </c>
      <c r="D16" s="42"/>
      <c r="E16" s="42"/>
      <c r="F16" s="42"/>
      <c r="G16" s="42"/>
      <c r="H16" s="42"/>
      <c r="I16" s="42"/>
      <c r="J16" s="42"/>
      <c r="K16" s="42"/>
      <c r="L16" s="42"/>
      <c r="M16" s="42"/>
      <c r="N16" s="42"/>
      <c r="O16" s="42"/>
      <c r="P16" s="42"/>
      <c r="Q16" s="42"/>
      <c r="R16" s="42"/>
      <c r="S16" s="42"/>
      <c r="T16" s="42"/>
      <c r="U16" s="42"/>
      <c r="W16" s="93"/>
    </row>
    <row r="17" spans="1:21" customFormat="1" x14ac:dyDescent="0.25">
      <c r="A17" s="49"/>
      <c r="B17" s="27" t="s">
        <v>73</v>
      </c>
      <c r="C17" s="112">
        <v>168210</v>
      </c>
      <c r="D17" s="49"/>
      <c r="E17" s="49"/>
      <c r="F17" s="49"/>
      <c r="G17" s="49"/>
      <c r="H17" s="49"/>
      <c r="I17" s="49"/>
      <c r="J17" s="49"/>
      <c r="K17" s="49"/>
      <c r="L17" s="49"/>
      <c r="M17" s="49"/>
      <c r="N17" s="49"/>
      <c r="O17" s="49"/>
      <c r="P17" s="49"/>
      <c r="Q17" s="49"/>
      <c r="R17" s="49"/>
      <c r="S17" s="49"/>
      <c r="T17" s="49"/>
      <c r="U17" s="49"/>
    </row>
  </sheetData>
  <mergeCells count="23">
    <mergeCell ref="A3:Q3"/>
    <mergeCell ref="A4:Q4"/>
    <mergeCell ref="A6:A8"/>
    <mergeCell ref="B6:B8"/>
    <mergeCell ref="C6:C8"/>
    <mergeCell ref="D7:D8"/>
    <mergeCell ref="E7:E8"/>
    <mergeCell ref="H7:H8"/>
    <mergeCell ref="I7:I8"/>
    <mergeCell ref="J7:J8"/>
    <mergeCell ref="K7:K8"/>
    <mergeCell ref="F7:F8"/>
    <mergeCell ref="G7:G8"/>
    <mergeCell ref="L7:L8"/>
    <mergeCell ref="M7:M8"/>
    <mergeCell ref="N7:O7"/>
    <mergeCell ref="R7:R8"/>
    <mergeCell ref="S7:S8"/>
    <mergeCell ref="T7:T8"/>
    <mergeCell ref="U7:U8"/>
    <mergeCell ref="D6:U6"/>
    <mergeCell ref="P7:P8"/>
    <mergeCell ref="Q7:Q8"/>
  </mergeCells>
  <pageMargins left="0.70866141732283472" right="0.51181102362204722" top="0.74803149606299213" bottom="0.74803149606299213" header="0.31496062992125984" footer="0.31496062992125984"/>
  <pageSetup paperSize="9" scale="63"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55"/>
  <sheetViews>
    <sheetView tabSelected="1" topLeftCell="A4" workbookViewId="0">
      <pane xSplit="2" ySplit="8" topLeftCell="C12" activePane="bottomRight" state="frozen"/>
      <selection activeCell="A4" sqref="A4"/>
      <selection pane="topRight" activeCell="C4" sqref="C4"/>
      <selection pane="bottomLeft" activeCell="A12" sqref="A12"/>
      <selection pane="bottomRight" activeCell="D12" sqref="D12"/>
    </sheetView>
  </sheetViews>
  <sheetFormatPr defaultRowHeight="15" x14ac:dyDescent="0.25"/>
  <cols>
    <col min="1" max="1" width="6.140625" style="45" customWidth="1"/>
    <col min="2" max="2" width="25.42578125" style="45" customWidth="1"/>
    <col min="3" max="4" width="9.5703125" style="45" bestFit="1" customWidth="1"/>
    <col min="5" max="13" width="9.28515625" style="45" bestFit="1" customWidth="1"/>
    <col min="14" max="14" width="8" style="45" customWidth="1"/>
    <col min="15" max="16" width="9.28515625" style="45" bestFit="1" customWidth="1"/>
    <col min="17" max="17" width="8.85546875" style="45" customWidth="1"/>
    <col min="18" max="18" width="8.7109375" style="45" customWidth="1"/>
    <col min="19" max="22" width="9.140625" style="45"/>
    <col min="23" max="23" width="9.85546875" style="45" bestFit="1" customWidth="1"/>
    <col min="24" max="16384" width="9.140625" style="45"/>
  </cols>
  <sheetData>
    <row r="1" spans="1:23" s="55" customFormat="1" ht="16.5" x14ac:dyDescent="0.25">
      <c r="A1" s="55" t="s">
        <v>205</v>
      </c>
      <c r="P1" s="56" t="s">
        <v>147</v>
      </c>
    </row>
    <row r="2" spans="1:23" s="55" customFormat="1" ht="16.5" x14ac:dyDescent="0.25"/>
    <row r="3" spans="1:23" s="55" customFormat="1" ht="16.5" x14ac:dyDescent="0.25"/>
    <row r="4" spans="1:23" s="55" customFormat="1" ht="16.5" x14ac:dyDescent="0.25">
      <c r="A4" s="154" t="s">
        <v>356</v>
      </c>
      <c r="B4" s="154"/>
      <c r="C4" s="154"/>
      <c r="D4" s="154"/>
      <c r="E4" s="154"/>
      <c r="F4" s="154"/>
      <c r="G4" s="154"/>
      <c r="H4" s="154"/>
      <c r="I4" s="154"/>
      <c r="J4" s="154"/>
      <c r="K4" s="154"/>
      <c r="L4" s="154"/>
      <c r="M4" s="154"/>
      <c r="N4" s="154"/>
      <c r="O4" s="154"/>
      <c r="P4" s="154"/>
      <c r="Q4" s="154"/>
    </row>
    <row r="5" spans="1:23" s="55" customFormat="1" ht="16.5" x14ac:dyDescent="0.25">
      <c r="A5" s="155" t="s">
        <v>31</v>
      </c>
      <c r="B5" s="155"/>
      <c r="C5" s="155"/>
      <c r="D5" s="155"/>
      <c r="E5" s="155"/>
      <c r="F5" s="155"/>
      <c r="G5" s="155"/>
      <c r="H5" s="155"/>
      <c r="I5" s="155"/>
      <c r="J5" s="155"/>
      <c r="K5" s="155"/>
      <c r="L5" s="155"/>
      <c r="M5" s="155"/>
      <c r="N5" s="155"/>
      <c r="O5" s="155"/>
      <c r="P5" s="155"/>
      <c r="Q5" s="155"/>
    </row>
    <row r="6" spans="1:23" ht="15.75" x14ac:dyDescent="0.25">
      <c r="R6" s="7" t="s">
        <v>32</v>
      </c>
    </row>
    <row r="7" spans="1:23" s="58" customFormat="1" ht="15" customHeight="1" x14ac:dyDescent="0.2">
      <c r="A7" s="144" t="s">
        <v>1</v>
      </c>
      <c r="B7" s="144" t="s">
        <v>118</v>
      </c>
      <c r="C7" s="144" t="s">
        <v>126</v>
      </c>
      <c r="D7" s="144" t="s">
        <v>133</v>
      </c>
      <c r="E7" s="144"/>
      <c r="F7" s="144"/>
      <c r="G7" s="144"/>
      <c r="H7" s="144"/>
      <c r="I7" s="144"/>
      <c r="J7" s="144"/>
      <c r="K7" s="144"/>
      <c r="L7" s="144"/>
      <c r="M7" s="144"/>
      <c r="N7" s="144"/>
      <c r="O7" s="144"/>
      <c r="P7" s="144"/>
      <c r="Q7" s="144"/>
      <c r="R7" s="144"/>
      <c r="S7" s="144"/>
    </row>
    <row r="8" spans="1:23" s="58" customFormat="1" ht="24.75" customHeight="1" x14ac:dyDescent="0.2">
      <c r="A8" s="144"/>
      <c r="B8" s="144"/>
      <c r="C8" s="144"/>
      <c r="D8" s="144" t="s">
        <v>134</v>
      </c>
      <c r="E8" s="144" t="s">
        <v>135</v>
      </c>
      <c r="F8" s="144" t="s">
        <v>256</v>
      </c>
      <c r="G8" s="144" t="s">
        <v>257</v>
      </c>
      <c r="H8" s="144" t="s">
        <v>136</v>
      </c>
      <c r="I8" s="144" t="s">
        <v>137</v>
      </c>
      <c r="J8" s="144" t="s">
        <v>138</v>
      </c>
      <c r="K8" s="144" t="s">
        <v>139</v>
      </c>
      <c r="L8" s="144" t="s">
        <v>140</v>
      </c>
      <c r="M8" s="144" t="s">
        <v>141</v>
      </c>
      <c r="N8" s="144" t="s">
        <v>133</v>
      </c>
      <c r="O8" s="144"/>
      <c r="P8" s="144" t="s">
        <v>142</v>
      </c>
      <c r="Q8" s="144" t="s">
        <v>143</v>
      </c>
      <c r="R8" s="152" t="s">
        <v>260</v>
      </c>
      <c r="S8" s="150" t="s">
        <v>303</v>
      </c>
    </row>
    <row r="9" spans="1:23" s="58" customFormat="1" ht="123" customHeight="1" x14ac:dyDescent="0.2">
      <c r="A9" s="144"/>
      <c r="B9" s="144"/>
      <c r="C9" s="144"/>
      <c r="D9" s="144"/>
      <c r="E9" s="144"/>
      <c r="F9" s="144"/>
      <c r="G9" s="144"/>
      <c r="H9" s="144"/>
      <c r="I9" s="144"/>
      <c r="J9" s="144"/>
      <c r="K9" s="144"/>
      <c r="L9" s="144"/>
      <c r="M9" s="144"/>
      <c r="N9" s="59" t="s">
        <v>144</v>
      </c>
      <c r="O9" s="59" t="s">
        <v>145</v>
      </c>
      <c r="P9" s="144"/>
      <c r="Q9" s="144"/>
      <c r="R9" s="153"/>
      <c r="S9" s="151"/>
    </row>
    <row r="10" spans="1:23" x14ac:dyDescent="0.25">
      <c r="A10" s="50" t="s">
        <v>3</v>
      </c>
      <c r="B10" s="50" t="s">
        <v>4</v>
      </c>
      <c r="C10" s="50">
        <v>1</v>
      </c>
      <c r="D10" s="50">
        <v>2</v>
      </c>
      <c r="E10" s="50">
        <v>3</v>
      </c>
      <c r="F10" s="50">
        <v>4</v>
      </c>
      <c r="G10" s="50">
        <v>5</v>
      </c>
      <c r="H10" s="50">
        <v>6</v>
      </c>
      <c r="I10" s="50">
        <v>7</v>
      </c>
      <c r="J10" s="50">
        <v>8</v>
      </c>
      <c r="K10" s="50">
        <v>9</v>
      </c>
      <c r="L10" s="50">
        <v>10</v>
      </c>
      <c r="M10" s="50">
        <v>11</v>
      </c>
      <c r="N10" s="50">
        <v>12</v>
      </c>
      <c r="O10" s="50">
        <v>13</v>
      </c>
      <c r="P10" s="50">
        <v>14</v>
      </c>
      <c r="Q10" s="50">
        <v>15</v>
      </c>
      <c r="R10" s="50">
        <v>16</v>
      </c>
      <c r="S10" s="49"/>
    </row>
    <row r="11" spans="1:23" s="46" customFormat="1" ht="22.5" customHeight="1" x14ac:dyDescent="0.2">
      <c r="A11" s="51"/>
      <c r="B11" s="52" t="s">
        <v>126</v>
      </c>
      <c r="C11" s="29">
        <f>+C12+C55</f>
        <v>416882</v>
      </c>
      <c r="D11" s="29">
        <f t="shared" ref="D11:S11" si="0">+D12+D55</f>
        <v>298242</v>
      </c>
      <c r="E11" s="29">
        <f t="shared" si="0"/>
        <v>130</v>
      </c>
      <c r="F11" s="29">
        <f t="shared" si="0"/>
        <v>4160</v>
      </c>
      <c r="G11" s="29">
        <f t="shared" si="0"/>
        <v>675</v>
      </c>
      <c r="H11" s="29">
        <f t="shared" si="0"/>
        <v>3948</v>
      </c>
      <c r="I11" s="29">
        <f t="shared" si="0"/>
        <v>1585</v>
      </c>
      <c r="J11" s="29">
        <f t="shared" si="0"/>
        <v>1000</v>
      </c>
      <c r="K11" s="29">
        <f t="shared" si="0"/>
        <v>1132</v>
      </c>
      <c r="L11" s="29">
        <f t="shared" si="0"/>
        <v>5196</v>
      </c>
      <c r="M11" s="29">
        <f t="shared" si="0"/>
        <v>21001</v>
      </c>
      <c r="N11" s="29">
        <f t="shared" si="0"/>
        <v>0</v>
      </c>
      <c r="O11" s="29">
        <f t="shared" si="0"/>
        <v>0</v>
      </c>
      <c r="P11" s="29">
        <f t="shared" si="0"/>
        <v>39697</v>
      </c>
      <c r="Q11" s="29">
        <f t="shared" si="0"/>
        <v>20408</v>
      </c>
      <c r="R11" s="29">
        <f t="shared" si="0"/>
        <v>1295</v>
      </c>
      <c r="S11" s="29">
        <f t="shared" si="0"/>
        <v>18413</v>
      </c>
      <c r="U11" s="46">
        <v>416882</v>
      </c>
      <c r="W11" s="123">
        <f>C11-U11</f>
        <v>0</v>
      </c>
    </row>
    <row r="12" spans="1:23" s="46" customFormat="1" ht="22.5" customHeight="1" x14ac:dyDescent="0.2">
      <c r="A12" s="38" t="s">
        <v>6</v>
      </c>
      <c r="B12" s="94" t="s">
        <v>302</v>
      </c>
      <c r="C12" s="106">
        <f>SUM(C13:C54)-SUM(C30:C34)</f>
        <v>413865</v>
      </c>
      <c r="D12" s="106">
        <f>SUM(D13:D54)-SUM(D30:D34)</f>
        <v>298242</v>
      </c>
      <c r="E12" s="106">
        <f t="shared" ref="E12:S12" si="1">SUM(E13:E54)-SUM(E30:E34)</f>
        <v>130</v>
      </c>
      <c r="F12" s="106">
        <f t="shared" si="1"/>
        <v>4160</v>
      </c>
      <c r="G12" s="106">
        <f t="shared" si="1"/>
        <v>675</v>
      </c>
      <c r="H12" s="106">
        <f t="shared" si="1"/>
        <v>3948</v>
      </c>
      <c r="I12" s="106">
        <f t="shared" si="1"/>
        <v>1585</v>
      </c>
      <c r="J12" s="106">
        <f t="shared" si="1"/>
        <v>1000</v>
      </c>
      <c r="K12" s="106">
        <f t="shared" si="1"/>
        <v>1132</v>
      </c>
      <c r="L12" s="106">
        <f t="shared" si="1"/>
        <v>5196</v>
      </c>
      <c r="M12" s="106">
        <f t="shared" si="1"/>
        <v>21001</v>
      </c>
      <c r="N12" s="106">
        <f t="shared" si="1"/>
        <v>0</v>
      </c>
      <c r="O12" s="106">
        <f t="shared" si="1"/>
        <v>0</v>
      </c>
      <c r="P12" s="106">
        <f>SUM(P13:P54)-SUM(P30:P34)</f>
        <v>39697</v>
      </c>
      <c r="Q12" s="106">
        <f t="shared" si="1"/>
        <v>20408</v>
      </c>
      <c r="R12" s="106">
        <f t="shared" si="1"/>
        <v>1295</v>
      </c>
      <c r="S12" s="106">
        <f t="shared" si="1"/>
        <v>15396</v>
      </c>
    </row>
    <row r="13" spans="1:23" s="47" customFormat="1" ht="14.25" customHeight="1" x14ac:dyDescent="0.25">
      <c r="A13" s="39">
        <v>1</v>
      </c>
      <c r="B13" s="27" t="s">
        <v>212</v>
      </c>
      <c r="C13" s="54">
        <f>+D13+E13+F13+G13+H13+I13+J13+K13+L13+M13+P13+Q13+R13+S13</f>
        <v>6332</v>
      </c>
      <c r="D13" s="113"/>
      <c r="E13" s="113"/>
      <c r="F13" s="113"/>
      <c r="G13" s="113"/>
      <c r="H13" s="113"/>
      <c r="I13" s="113"/>
      <c r="J13" s="113"/>
      <c r="K13" s="113"/>
      <c r="L13" s="113"/>
      <c r="M13" s="113">
        <v>38</v>
      </c>
      <c r="N13" s="101"/>
      <c r="O13" s="101"/>
      <c r="P13" s="113">
        <f>6313-38</f>
        <v>6275</v>
      </c>
      <c r="Q13" s="113"/>
      <c r="R13" s="113"/>
      <c r="S13" s="82">
        <v>19</v>
      </c>
    </row>
    <row r="14" spans="1:23" s="47" customFormat="1" ht="15.75" x14ac:dyDescent="0.25">
      <c r="A14" s="39">
        <v>2</v>
      </c>
      <c r="B14" s="27" t="s">
        <v>213</v>
      </c>
      <c r="C14" s="54">
        <f t="shared" ref="C14:C55" si="2">+D14+E14+F14+G14+H14+I14+J14+K14+L14+M14+P14+Q14+R14+S14</f>
        <v>2529</v>
      </c>
      <c r="D14" s="98"/>
      <c r="E14" s="98"/>
      <c r="F14" s="98"/>
      <c r="G14" s="98"/>
      <c r="H14" s="98"/>
      <c r="I14" s="98"/>
      <c r="J14" s="98"/>
      <c r="K14" s="98"/>
      <c r="L14" s="98"/>
      <c r="M14" s="98">
        <v>54</v>
      </c>
      <c r="N14" s="99"/>
      <c r="O14" s="99"/>
      <c r="P14" s="98">
        <f>1287-54</f>
        <v>1233</v>
      </c>
      <c r="Q14" s="98"/>
      <c r="R14" s="98"/>
      <c r="S14" s="103">
        <f>10+1232</f>
        <v>1242</v>
      </c>
    </row>
    <row r="15" spans="1:23" s="47" customFormat="1" ht="15.75" x14ac:dyDescent="0.25">
      <c r="A15" s="39">
        <v>3</v>
      </c>
      <c r="B15" s="27" t="s">
        <v>214</v>
      </c>
      <c r="C15" s="54">
        <f t="shared" si="2"/>
        <v>745</v>
      </c>
      <c r="D15" s="98"/>
      <c r="E15" s="98"/>
      <c r="F15" s="98"/>
      <c r="G15" s="98"/>
      <c r="H15" s="98"/>
      <c r="I15" s="98"/>
      <c r="J15" s="98"/>
      <c r="K15" s="98"/>
      <c r="L15" s="98">
        <v>5</v>
      </c>
      <c r="M15" s="98"/>
      <c r="N15" s="99"/>
      <c r="O15" s="99"/>
      <c r="P15" s="98">
        <f>736-5</f>
        <v>731</v>
      </c>
      <c r="Q15" s="98"/>
      <c r="R15" s="98"/>
      <c r="S15" s="102">
        <v>9</v>
      </c>
    </row>
    <row r="16" spans="1:23" s="47" customFormat="1" ht="15.75" x14ac:dyDescent="0.25">
      <c r="A16" s="39">
        <v>4</v>
      </c>
      <c r="B16" s="27" t="s">
        <v>215</v>
      </c>
      <c r="C16" s="54">
        <f t="shared" si="2"/>
        <v>12984</v>
      </c>
      <c r="D16" s="98"/>
      <c r="E16" s="98">
        <v>130</v>
      </c>
      <c r="F16" s="98"/>
      <c r="G16" s="98"/>
      <c r="H16" s="98"/>
      <c r="I16" s="98"/>
      <c r="J16" s="98"/>
      <c r="K16" s="98"/>
      <c r="L16" s="98">
        <v>4950</v>
      </c>
      <c r="M16" s="98">
        <v>1300</v>
      </c>
      <c r="N16" s="99"/>
      <c r="O16" s="99"/>
      <c r="P16" s="98">
        <v>1370</v>
      </c>
      <c r="Q16" s="98"/>
      <c r="R16" s="98"/>
      <c r="S16" s="103">
        <f>9+5225</f>
        <v>5234</v>
      </c>
    </row>
    <row r="17" spans="1:19" s="47" customFormat="1" ht="15.75" x14ac:dyDescent="0.25">
      <c r="A17" s="39">
        <v>5</v>
      </c>
      <c r="B17" s="27" t="s">
        <v>216</v>
      </c>
      <c r="C17" s="54">
        <f t="shared" si="2"/>
        <v>1702</v>
      </c>
      <c r="D17" s="98"/>
      <c r="E17" s="98"/>
      <c r="F17" s="98"/>
      <c r="G17" s="98"/>
      <c r="H17" s="98"/>
      <c r="I17" s="98"/>
      <c r="J17" s="98"/>
      <c r="K17" s="98"/>
      <c r="L17" s="98"/>
      <c r="M17" s="98"/>
      <c r="N17" s="99"/>
      <c r="O17" s="99"/>
      <c r="P17" s="98">
        <v>1690</v>
      </c>
      <c r="Q17" s="98"/>
      <c r="R17" s="98"/>
      <c r="S17" s="102">
        <v>12</v>
      </c>
    </row>
    <row r="18" spans="1:19" s="47" customFormat="1" ht="15.75" x14ac:dyDescent="0.25">
      <c r="A18" s="39">
        <v>6</v>
      </c>
      <c r="B18" s="27" t="s">
        <v>217</v>
      </c>
      <c r="C18" s="54">
        <f t="shared" si="2"/>
        <v>2319</v>
      </c>
      <c r="D18" s="98"/>
      <c r="E18" s="98"/>
      <c r="F18" s="98"/>
      <c r="G18" s="98"/>
      <c r="H18" s="98"/>
      <c r="I18" s="98"/>
      <c r="J18" s="98"/>
      <c r="K18" s="98"/>
      <c r="L18" s="98"/>
      <c r="M18" s="98"/>
      <c r="N18" s="99"/>
      <c r="O18" s="99"/>
      <c r="P18" s="98">
        <v>2307</v>
      </c>
      <c r="Q18" s="98"/>
      <c r="R18" s="98"/>
      <c r="S18" s="102">
        <v>12</v>
      </c>
    </row>
    <row r="19" spans="1:19" s="47" customFormat="1" ht="15.75" x14ac:dyDescent="0.25">
      <c r="A19" s="39">
        <v>7</v>
      </c>
      <c r="B19" s="27" t="s">
        <v>218</v>
      </c>
      <c r="C19" s="54">
        <f t="shared" si="2"/>
        <v>27227</v>
      </c>
      <c r="D19" s="98"/>
      <c r="E19" s="98"/>
      <c r="F19" s="98"/>
      <c r="G19" s="98"/>
      <c r="H19" s="98">
        <v>3948</v>
      </c>
      <c r="I19" s="98"/>
      <c r="J19" s="98"/>
      <c r="K19" s="98"/>
      <c r="L19" s="98"/>
      <c r="M19" s="98"/>
      <c r="N19" s="99"/>
      <c r="O19" s="99"/>
      <c r="P19" s="113">
        <v>1410</v>
      </c>
      <c r="Q19" s="98">
        <v>20408</v>
      </c>
      <c r="R19" s="98"/>
      <c r="S19" s="103">
        <f>10+1451</f>
        <v>1461</v>
      </c>
    </row>
    <row r="20" spans="1:19" s="47" customFormat="1" ht="15.75" x14ac:dyDescent="0.25">
      <c r="A20" s="39">
        <v>8</v>
      </c>
      <c r="B20" s="27" t="s">
        <v>219</v>
      </c>
      <c r="C20" s="54">
        <f t="shared" si="2"/>
        <v>936</v>
      </c>
      <c r="D20" s="98"/>
      <c r="E20" s="98"/>
      <c r="F20" s="98"/>
      <c r="G20" s="98"/>
      <c r="H20" s="98"/>
      <c r="I20" s="98"/>
      <c r="J20" s="98"/>
      <c r="K20" s="98"/>
      <c r="L20" s="98"/>
      <c r="M20" s="98"/>
      <c r="N20" s="99"/>
      <c r="O20" s="99"/>
      <c r="P20" s="98">
        <v>927</v>
      </c>
      <c r="Q20" s="98"/>
      <c r="R20" s="98"/>
      <c r="S20" s="102">
        <v>9</v>
      </c>
    </row>
    <row r="21" spans="1:19" s="47" customFormat="1" ht="30" x14ac:dyDescent="0.25">
      <c r="A21" s="39">
        <v>9</v>
      </c>
      <c r="B21" s="27" t="s">
        <v>220</v>
      </c>
      <c r="C21" s="54">
        <f>+D21+E21+F21+G21+H21+I21+J21+K21+L21+M21+P21+Q21+R21+S21</f>
        <v>4006</v>
      </c>
      <c r="D21" s="98"/>
      <c r="E21" s="98"/>
      <c r="F21" s="98"/>
      <c r="G21" s="98"/>
      <c r="H21" s="98"/>
      <c r="I21" s="98"/>
      <c r="J21" s="98"/>
      <c r="K21" s="98"/>
      <c r="L21" s="98">
        <v>220</v>
      </c>
      <c r="M21" s="98">
        <v>2200</v>
      </c>
      <c r="N21" s="99"/>
      <c r="O21" s="99"/>
      <c r="P21" s="98">
        <v>1576</v>
      </c>
      <c r="Q21" s="98"/>
      <c r="R21" s="98"/>
      <c r="S21" s="102">
        <v>10</v>
      </c>
    </row>
    <row r="22" spans="1:19" s="47" customFormat="1" ht="15.75" x14ac:dyDescent="0.25">
      <c r="A22" s="39">
        <v>10</v>
      </c>
      <c r="B22" s="27" t="s">
        <v>221</v>
      </c>
      <c r="C22" s="54">
        <f t="shared" si="2"/>
        <v>4319</v>
      </c>
      <c r="D22" s="98">
        <v>1800</v>
      </c>
      <c r="E22" s="98"/>
      <c r="F22" s="98"/>
      <c r="G22" s="98"/>
      <c r="H22" s="98"/>
      <c r="I22" s="98"/>
      <c r="J22" s="98"/>
      <c r="K22" s="98"/>
      <c r="L22" s="98"/>
      <c r="M22" s="98"/>
      <c r="N22" s="99"/>
      <c r="O22" s="99"/>
      <c r="P22" s="98">
        <v>2508</v>
      </c>
      <c r="Q22" s="98"/>
      <c r="R22" s="98"/>
      <c r="S22" s="102">
        <v>11</v>
      </c>
    </row>
    <row r="23" spans="1:19" s="47" customFormat="1" ht="15.75" x14ac:dyDescent="0.25">
      <c r="A23" s="39">
        <v>11</v>
      </c>
      <c r="B23" s="27" t="s">
        <v>222</v>
      </c>
      <c r="C23" s="54">
        <f t="shared" si="2"/>
        <v>1050</v>
      </c>
      <c r="D23" s="98"/>
      <c r="E23" s="98"/>
      <c r="F23" s="98"/>
      <c r="G23" s="98"/>
      <c r="H23" s="98"/>
      <c r="I23" s="98"/>
      <c r="J23" s="98"/>
      <c r="K23" s="98"/>
      <c r="L23" s="98"/>
      <c r="M23" s="98"/>
      <c r="N23" s="99"/>
      <c r="O23" s="99"/>
      <c r="P23" s="98">
        <v>1041</v>
      </c>
      <c r="Q23" s="98"/>
      <c r="R23" s="98"/>
      <c r="S23" s="102">
        <v>9</v>
      </c>
    </row>
    <row r="24" spans="1:19" s="47" customFormat="1" ht="15.75" x14ac:dyDescent="0.25">
      <c r="A24" s="39">
        <v>12</v>
      </c>
      <c r="B24" s="27" t="s">
        <v>223</v>
      </c>
      <c r="C24" s="54">
        <f t="shared" si="2"/>
        <v>1313</v>
      </c>
      <c r="D24" s="98"/>
      <c r="E24" s="98"/>
      <c r="F24" s="98"/>
      <c r="G24" s="98"/>
      <c r="H24" s="98"/>
      <c r="I24" s="98"/>
      <c r="J24" s="98"/>
      <c r="K24" s="98"/>
      <c r="L24" s="98">
        <v>6</v>
      </c>
      <c r="M24" s="98"/>
      <c r="N24" s="99"/>
      <c r="O24" s="99"/>
      <c r="P24" s="98">
        <f>1313-6</f>
        <v>1307</v>
      </c>
      <c r="Q24" s="98"/>
      <c r="R24" s="98"/>
      <c r="S24" s="102"/>
    </row>
    <row r="25" spans="1:19" s="47" customFormat="1" ht="15.75" x14ac:dyDescent="0.25">
      <c r="A25" s="39">
        <v>13</v>
      </c>
      <c r="B25" s="27" t="s">
        <v>224</v>
      </c>
      <c r="C25" s="54">
        <f t="shared" si="2"/>
        <v>1003</v>
      </c>
      <c r="D25" s="98"/>
      <c r="E25" s="98"/>
      <c r="F25" s="98"/>
      <c r="G25" s="98"/>
      <c r="H25" s="98"/>
      <c r="I25" s="98"/>
      <c r="J25" s="98"/>
      <c r="K25" s="98"/>
      <c r="L25" s="98"/>
      <c r="M25" s="98"/>
      <c r="N25" s="99"/>
      <c r="O25" s="99"/>
      <c r="P25" s="98">
        <v>994</v>
      </c>
      <c r="Q25" s="98"/>
      <c r="R25" s="98"/>
      <c r="S25" s="102">
        <v>9</v>
      </c>
    </row>
    <row r="26" spans="1:19" s="47" customFormat="1" ht="15.75" x14ac:dyDescent="0.25">
      <c r="A26" s="39">
        <v>14</v>
      </c>
      <c r="B26" s="27" t="s">
        <v>225</v>
      </c>
      <c r="C26" s="54">
        <f t="shared" si="2"/>
        <v>953</v>
      </c>
      <c r="D26" s="98"/>
      <c r="E26" s="98"/>
      <c r="F26" s="98"/>
      <c r="G26" s="98"/>
      <c r="H26" s="98"/>
      <c r="I26" s="98"/>
      <c r="J26" s="98"/>
      <c r="K26" s="98"/>
      <c r="L26" s="98"/>
      <c r="M26" s="98"/>
      <c r="N26" s="99"/>
      <c r="O26" s="99"/>
      <c r="P26" s="98">
        <v>944</v>
      </c>
      <c r="Q26" s="98"/>
      <c r="R26" s="98"/>
      <c r="S26" s="102">
        <v>9</v>
      </c>
    </row>
    <row r="27" spans="1:19" s="47" customFormat="1" ht="15.75" x14ac:dyDescent="0.25">
      <c r="A27" s="39">
        <v>15</v>
      </c>
      <c r="B27" s="27" t="s">
        <v>226</v>
      </c>
      <c r="C27" s="54">
        <f t="shared" si="2"/>
        <v>1012</v>
      </c>
      <c r="D27" s="98"/>
      <c r="E27" s="98"/>
      <c r="F27" s="98"/>
      <c r="G27" s="98"/>
      <c r="H27" s="98"/>
      <c r="I27" s="98"/>
      <c r="J27" s="98"/>
      <c r="K27" s="98"/>
      <c r="L27" s="98">
        <v>15</v>
      </c>
      <c r="M27" s="98"/>
      <c r="N27" s="99"/>
      <c r="O27" s="99"/>
      <c r="P27" s="98">
        <f>1001-15</f>
        <v>986</v>
      </c>
      <c r="Q27" s="98"/>
      <c r="R27" s="98"/>
      <c r="S27" s="102">
        <v>11</v>
      </c>
    </row>
    <row r="28" spans="1:19" s="47" customFormat="1" ht="15.75" x14ac:dyDescent="0.25">
      <c r="A28" s="39">
        <v>16</v>
      </c>
      <c r="B28" s="27" t="s">
        <v>227</v>
      </c>
      <c r="C28" s="54">
        <f t="shared" si="2"/>
        <v>593</v>
      </c>
      <c r="D28" s="98"/>
      <c r="E28" s="98"/>
      <c r="F28" s="98"/>
      <c r="G28" s="98"/>
      <c r="H28" s="98"/>
      <c r="I28" s="98"/>
      <c r="J28" s="98"/>
      <c r="K28" s="98"/>
      <c r="L28" s="98"/>
      <c r="M28" s="98"/>
      <c r="N28" s="99"/>
      <c r="O28" s="99"/>
      <c r="P28" s="98">
        <v>593</v>
      </c>
      <c r="Q28" s="98"/>
      <c r="R28" s="98"/>
      <c r="S28" s="102"/>
    </row>
    <row r="29" spans="1:19" s="47" customFormat="1" ht="15.75" x14ac:dyDescent="0.25">
      <c r="A29" s="39">
        <v>17</v>
      </c>
      <c r="B29" s="27" t="s">
        <v>228</v>
      </c>
      <c r="C29" s="54">
        <f>+D29+E29+F29+G29+H29+I29+J29+K29+L29+M29+P29+Q29+R29+S29</f>
        <v>12812</v>
      </c>
      <c r="D29" s="98">
        <f t="shared" ref="D29:M29" si="3">SUM(D30:D34)</f>
        <v>0</v>
      </c>
      <c r="E29" s="98">
        <f t="shared" si="3"/>
        <v>0</v>
      </c>
      <c r="F29" s="98">
        <f t="shared" si="3"/>
        <v>0</v>
      </c>
      <c r="G29" s="98">
        <f t="shared" si="3"/>
        <v>0</v>
      </c>
      <c r="H29" s="98">
        <f t="shared" si="3"/>
        <v>0</v>
      </c>
      <c r="I29" s="98">
        <f t="shared" si="3"/>
        <v>0</v>
      </c>
      <c r="J29" s="98">
        <f t="shared" si="3"/>
        <v>0</v>
      </c>
      <c r="K29" s="98">
        <f t="shared" si="3"/>
        <v>0</v>
      </c>
      <c r="L29" s="98">
        <f t="shared" si="3"/>
        <v>0</v>
      </c>
      <c r="M29" s="98">
        <f t="shared" si="3"/>
        <v>315</v>
      </c>
      <c r="N29" s="54"/>
      <c r="O29" s="54"/>
      <c r="P29" s="98">
        <f t="shared" ref="P29:S29" si="4">SUM(P30:P34)</f>
        <v>10468</v>
      </c>
      <c r="Q29" s="98">
        <f t="shared" si="4"/>
        <v>0</v>
      </c>
      <c r="R29" s="98">
        <f t="shared" si="4"/>
        <v>0</v>
      </c>
      <c r="S29" s="98">
        <f t="shared" si="4"/>
        <v>2029</v>
      </c>
    </row>
    <row r="30" spans="1:19" s="47" customFormat="1" ht="15.75" x14ac:dyDescent="0.25">
      <c r="A30" s="95"/>
      <c r="B30" s="44" t="s">
        <v>229</v>
      </c>
      <c r="C30" s="54">
        <f t="shared" si="2"/>
        <v>7767</v>
      </c>
      <c r="D30" s="99"/>
      <c r="E30" s="99"/>
      <c r="F30" s="99"/>
      <c r="G30" s="99"/>
      <c r="H30" s="99"/>
      <c r="I30" s="99"/>
      <c r="J30" s="99"/>
      <c r="K30" s="99"/>
      <c r="L30" s="99"/>
      <c r="M30" s="99">
        <v>315</v>
      </c>
      <c r="N30" s="99"/>
      <c r="O30" s="99"/>
      <c r="P30" s="101">
        <f>5780-315</f>
        <v>5465</v>
      </c>
      <c r="Q30" s="99"/>
      <c r="R30" s="99"/>
      <c r="S30" s="104">
        <v>1987</v>
      </c>
    </row>
    <row r="31" spans="1:19" s="48" customFormat="1" ht="15.75" x14ac:dyDescent="0.25">
      <c r="A31" s="95"/>
      <c r="B31" s="44" t="s">
        <v>230</v>
      </c>
      <c r="C31" s="54">
        <f t="shared" si="2"/>
        <v>1529</v>
      </c>
      <c r="D31" s="99"/>
      <c r="E31" s="99"/>
      <c r="F31" s="99"/>
      <c r="G31" s="99"/>
      <c r="H31" s="99"/>
      <c r="I31" s="99"/>
      <c r="J31" s="99"/>
      <c r="K31" s="99"/>
      <c r="L31" s="99"/>
      <c r="M31" s="99"/>
      <c r="N31" s="99"/>
      <c r="O31" s="99"/>
      <c r="P31" s="99">
        <v>1518</v>
      </c>
      <c r="Q31" s="99"/>
      <c r="R31" s="99"/>
      <c r="S31" s="104">
        <v>11</v>
      </c>
    </row>
    <row r="32" spans="1:19" s="48" customFormat="1" ht="15.75" x14ac:dyDescent="0.25">
      <c r="A32" s="95"/>
      <c r="B32" s="44" t="s">
        <v>231</v>
      </c>
      <c r="C32" s="54">
        <f t="shared" si="2"/>
        <v>1338</v>
      </c>
      <c r="D32" s="99"/>
      <c r="E32" s="99"/>
      <c r="F32" s="99"/>
      <c r="G32" s="99"/>
      <c r="H32" s="99"/>
      <c r="I32" s="99"/>
      <c r="J32" s="99"/>
      <c r="K32" s="99"/>
      <c r="L32" s="99"/>
      <c r="M32" s="99"/>
      <c r="N32" s="99"/>
      <c r="O32" s="99"/>
      <c r="P32" s="99">
        <v>1329</v>
      </c>
      <c r="Q32" s="99"/>
      <c r="R32" s="99"/>
      <c r="S32" s="104">
        <v>9</v>
      </c>
    </row>
    <row r="33" spans="1:19" s="48" customFormat="1" ht="15.75" x14ac:dyDescent="0.25">
      <c r="A33" s="95"/>
      <c r="B33" s="44" t="s">
        <v>232</v>
      </c>
      <c r="C33" s="54">
        <f t="shared" si="2"/>
        <v>1149</v>
      </c>
      <c r="D33" s="99"/>
      <c r="E33" s="99"/>
      <c r="F33" s="99"/>
      <c r="G33" s="99"/>
      <c r="H33" s="99"/>
      <c r="I33" s="99"/>
      <c r="J33" s="99"/>
      <c r="K33" s="99"/>
      <c r="L33" s="99"/>
      <c r="M33" s="99"/>
      <c r="N33" s="99"/>
      <c r="O33" s="99"/>
      <c r="P33" s="99">
        <v>1138</v>
      </c>
      <c r="Q33" s="99"/>
      <c r="R33" s="99"/>
      <c r="S33" s="104">
        <v>11</v>
      </c>
    </row>
    <row r="34" spans="1:19" s="48" customFormat="1" ht="15.75" x14ac:dyDescent="0.25">
      <c r="A34" s="95"/>
      <c r="B34" s="44" t="s">
        <v>233</v>
      </c>
      <c r="C34" s="54">
        <f t="shared" si="2"/>
        <v>1029</v>
      </c>
      <c r="D34" s="99"/>
      <c r="E34" s="99"/>
      <c r="F34" s="99"/>
      <c r="G34" s="99"/>
      <c r="H34" s="99"/>
      <c r="I34" s="99"/>
      <c r="J34" s="99"/>
      <c r="K34" s="99"/>
      <c r="L34" s="99"/>
      <c r="M34" s="99"/>
      <c r="N34" s="99"/>
      <c r="O34" s="99"/>
      <c r="P34" s="99">
        <v>1018</v>
      </c>
      <c r="Q34" s="99"/>
      <c r="R34" s="99"/>
      <c r="S34" s="104">
        <v>11</v>
      </c>
    </row>
    <row r="35" spans="1:19" s="48" customFormat="1" ht="15.75" x14ac:dyDescent="0.25">
      <c r="A35" s="39">
        <v>18</v>
      </c>
      <c r="B35" s="27" t="s">
        <v>234</v>
      </c>
      <c r="C35" s="54">
        <f t="shared" si="2"/>
        <v>671</v>
      </c>
      <c r="D35" s="98"/>
      <c r="E35" s="98"/>
      <c r="F35" s="98"/>
      <c r="G35" s="98"/>
      <c r="H35" s="98"/>
      <c r="I35" s="98"/>
      <c r="J35" s="98"/>
      <c r="K35" s="98"/>
      <c r="L35" s="98"/>
      <c r="M35" s="98"/>
      <c r="N35" s="99"/>
      <c r="O35" s="99"/>
      <c r="P35" s="98">
        <v>671</v>
      </c>
      <c r="Q35" s="98"/>
      <c r="R35" s="98"/>
      <c r="S35" s="102"/>
    </row>
    <row r="36" spans="1:19" s="47" customFormat="1" ht="15.75" x14ac:dyDescent="0.25">
      <c r="A36" s="39">
        <v>19</v>
      </c>
      <c r="B36" s="27" t="s">
        <v>235</v>
      </c>
      <c r="C36" s="54">
        <f t="shared" si="2"/>
        <v>454</v>
      </c>
      <c r="D36" s="98"/>
      <c r="E36" s="98"/>
      <c r="F36" s="98"/>
      <c r="G36" s="98"/>
      <c r="H36" s="98"/>
      <c r="I36" s="98"/>
      <c r="J36" s="98"/>
      <c r="K36" s="98"/>
      <c r="L36" s="98"/>
      <c r="M36" s="98"/>
      <c r="N36" s="99"/>
      <c r="O36" s="99"/>
      <c r="P36" s="98">
        <v>454</v>
      </c>
      <c r="Q36" s="98"/>
      <c r="R36" s="98"/>
      <c r="S36" s="102"/>
    </row>
    <row r="37" spans="1:19" s="47" customFormat="1" ht="15.75" x14ac:dyDescent="0.25">
      <c r="A37" s="39">
        <v>20</v>
      </c>
      <c r="B37" s="27" t="s">
        <v>236</v>
      </c>
      <c r="C37" s="54">
        <f t="shared" si="2"/>
        <v>171</v>
      </c>
      <c r="D37" s="98"/>
      <c r="E37" s="98"/>
      <c r="F37" s="98"/>
      <c r="G37" s="98"/>
      <c r="H37" s="98"/>
      <c r="I37" s="98"/>
      <c r="J37" s="98"/>
      <c r="K37" s="98"/>
      <c r="L37" s="98"/>
      <c r="M37" s="98"/>
      <c r="N37" s="99"/>
      <c r="O37" s="99"/>
      <c r="P37" s="98">
        <v>171</v>
      </c>
      <c r="Q37" s="98"/>
      <c r="R37" s="98"/>
      <c r="S37" s="102"/>
    </row>
    <row r="38" spans="1:19" s="47" customFormat="1" ht="15.75" x14ac:dyDescent="0.25">
      <c r="A38" s="39">
        <v>21</v>
      </c>
      <c r="B38" s="27" t="s">
        <v>237</v>
      </c>
      <c r="C38" s="54">
        <f t="shared" si="2"/>
        <v>171</v>
      </c>
      <c r="D38" s="98"/>
      <c r="E38" s="98"/>
      <c r="F38" s="98"/>
      <c r="G38" s="98"/>
      <c r="H38" s="98"/>
      <c r="I38" s="98"/>
      <c r="J38" s="98"/>
      <c r="K38" s="98"/>
      <c r="L38" s="98"/>
      <c r="M38" s="98"/>
      <c r="N38" s="99"/>
      <c r="O38" s="99"/>
      <c r="P38" s="98">
        <v>171</v>
      </c>
      <c r="Q38" s="98"/>
      <c r="R38" s="98"/>
      <c r="S38" s="102"/>
    </row>
    <row r="39" spans="1:19" s="47" customFormat="1" ht="30" x14ac:dyDescent="0.25">
      <c r="A39" s="39">
        <v>22</v>
      </c>
      <c r="B39" s="27" t="s">
        <v>238</v>
      </c>
      <c r="C39" s="54">
        <f t="shared" si="2"/>
        <v>171</v>
      </c>
      <c r="D39" s="98"/>
      <c r="E39" s="98"/>
      <c r="F39" s="98"/>
      <c r="G39" s="98"/>
      <c r="H39" s="98"/>
      <c r="I39" s="98"/>
      <c r="J39" s="98"/>
      <c r="K39" s="98"/>
      <c r="L39" s="98"/>
      <c r="M39" s="98"/>
      <c r="N39" s="99"/>
      <c r="O39" s="99"/>
      <c r="P39" s="98">
        <v>171</v>
      </c>
      <c r="Q39" s="98"/>
      <c r="R39" s="98"/>
      <c r="S39" s="102"/>
    </row>
    <row r="40" spans="1:19" s="47" customFormat="1" ht="15.75" x14ac:dyDescent="0.25">
      <c r="A40" s="39">
        <v>23</v>
      </c>
      <c r="B40" s="27" t="s">
        <v>239</v>
      </c>
      <c r="C40" s="54">
        <f t="shared" si="2"/>
        <v>171</v>
      </c>
      <c r="D40" s="98"/>
      <c r="E40" s="98"/>
      <c r="F40" s="98"/>
      <c r="G40" s="98"/>
      <c r="H40" s="98"/>
      <c r="I40" s="98"/>
      <c r="J40" s="98"/>
      <c r="K40" s="98"/>
      <c r="L40" s="98"/>
      <c r="M40" s="98"/>
      <c r="N40" s="99"/>
      <c r="O40" s="99"/>
      <c r="P40" s="98">
        <v>171</v>
      </c>
      <c r="Q40" s="98"/>
      <c r="R40" s="98"/>
      <c r="S40" s="102"/>
    </row>
    <row r="41" spans="1:19" s="47" customFormat="1" ht="15.75" x14ac:dyDescent="0.25">
      <c r="A41" s="39">
        <v>24</v>
      </c>
      <c r="B41" s="27" t="s">
        <v>240</v>
      </c>
      <c r="C41" s="54">
        <f t="shared" si="2"/>
        <v>247</v>
      </c>
      <c r="D41" s="98"/>
      <c r="E41" s="98"/>
      <c r="F41" s="98"/>
      <c r="G41" s="98"/>
      <c r="H41" s="98"/>
      <c r="I41" s="98"/>
      <c r="J41" s="98"/>
      <c r="K41" s="98"/>
      <c r="L41" s="98"/>
      <c r="M41" s="98"/>
      <c r="N41" s="99"/>
      <c r="O41" s="99"/>
      <c r="P41" s="98">
        <v>247</v>
      </c>
      <c r="Q41" s="98"/>
      <c r="R41" s="98"/>
      <c r="S41" s="102"/>
    </row>
    <row r="42" spans="1:19" s="47" customFormat="1" ht="15.75" x14ac:dyDescent="0.25">
      <c r="A42" s="39">
        <v>25</v>
      </c>
      <c r="B42" s="27" t="s">
        <v>241</v>
      </c>
      <c r="C42" s="54">
        <f t="shared" si="2"/>
        <v>171</v>
      </c>
      <c r="D42" s="98"/>
      <c r="E42" s="98"/>
      <c r="F42" s="98"/>
      <c r="G42" s="98"/>
      <c r="H42" s="98"/>
      <c r="I42" s="98"/>
      <c r="J42" s="98"/>
      <c r="K42" s="98"/>
      <c r="L42" s="98"/>
      <c r="M42" s="98"/>
      <c r="N42" s="99"/>
      <c r="O42" s="99"/>
      <c r="P42" s="98">
        <v>171</v>
      </c>
      <c r="Q42" s="98"/>
      <c r="R42" s="98"/>
      <c r="S42" s="102"/>
    </row>
    <row r="43" spans="1:19" s="47" customFormat="1" ht="15.75" x14ac:dyDescent="0.25">
      <c r="A43" s="39">
        <v>26</v>
      </c>
      <c r="B43" s="27" t="s">
        <v>242</v>
      </c>
      <c r="C43" s="54">
        <f t="shared" si="2"/>
        <v>171</v>
      </c>
      <c r="D43" s="98"/>
      <c r="E43" s="98"/>
      <c r="F43" s="98"/>
      <c r="G43" s="98"/>
      <c r="H43" s="98"/>
      <c r="I43" s="98"/>
      <c r="J43" s="98"/>
      <c r="K43" s="98"/>
      <c r="L43" s="98"/>
      <c r="M43" s="98"/>
      <c r="N43" s="99"/>
      <c r="O43" s="99"/>
      <c r="P43" s="98">
        <v>171</v>
      </c>
      <c r="Q43" s="98"/>
      <c r="R43" s="98"/>
      <c r="S43" s="102"/>
    </row>
    <row r="44" spans="1:19" s="47" customFormat="1" ht="15.75" x14ac:dyDescent="0.25">
      <c r="A44" s="39">
        <v>27</v>
      </c>
      <c r="B44" s="27" t="s">
        <v>243</v>
      </c>
      <c r="C44" s="54">
        <f t="shared" si="2"/>
        <v>171</v>
      </c>
      <c r="D44" s="98"/>
      <c r="E44" s="98"/>
      <c r="F44" s="98"/>
      <c r="G44" s="98"/>
      <c r="H44" s="98"/>
      <c r="I44" s="98"/>
      <c r="J44" s="98"/>
      <c r="K44" s="98"/>
      <c r="L44" s="98"/>
      <c r="M44" s="98"/>
      <c r="N44" s="99"/>
      <c r="O44" s="99"/>
      <c r="P44" s="98">
        <v>171</v>
      </c>
      <c r="Q44" s="98"/>
      <c r="R44" s="98"/>
      <c r="S44" s="102"/>
    </row>
    <row r="45" spans="1:19" s="47" customFormat="1" ht="15.75" x14ac:dyDescent="0.25">
      <c r="A45" s="39">
        <v>28</v>
      </c>
      <c r="B45" s="27" t="s">
        <v>244</v>
      </c>
      <c r="C45" s="54">
        <f t="shared" si="2"/>
        <v>228</v>
      </c>
      <c r="D45" s="98"/>
      <c r="E45" s="98"/>
      <c r="F45" s="98"/>
      <c r="G45" s="98"/>
      <c r="H45" s="98"/>
      <c r="I45" s="98"/>
      <c r="J45" s="98"/>
      <c r="K45" s="98"/>
      <c r="L45" s="98"/>
      <c r="M45" s="98"/>
      <c r="N45" s="99"/>
      <c r="O45" s="99"/>
      <c r="P45" s="98">
        <v>228</v>
      </c>
      <c r="Q45" s="98"/>
      <c r="R45" s="98"/>
      <c r="S45" s="102"/>
    </row>
    <row r="46" spans="1:19" s="47" customFormat="1" ht="15.75" x14ac:dyDescent="0.25">
      <c r="A46" s="39">
        <v>29</v>
      </c>
      <c r="B46" s="27" t="s">
        <v>245</v>
      </c>
      <c r="C46" s="54">
        <f t="shared" si="2"/>
        <v>2654</v>
      </c>
      <c r="D46" s="98">
        <v>2643</v>
      </c>
      <c r="E46" s="98"/>
      <c r="F46" s="98"/>
      <c r="G46" s="98"/>
      <c r="H46" s="98"/>
      <c r="I46" s="98"/>
      <c r="J46" s="98"/>
      <c r="K46" s="98"/>
      <c r="L46" s="98"/>
      <c r="M46" s="98"/>
      <c r="N46" s="99"/>
      <c r="O46" s="99"/>
      <c r="P46" s="98"/>
      <c r="Q46" s="98"/>
      <c r="R46" s="98"/>
      <c r="S46" s="102">
        <v>11</v>
      </c>
    </row>
    <row r="47" spans="1:19" s="47" customFormat="1" ht="15.75" x14ac:dyDescent="0.25">
      <c r="A47" s="39">
        <v>30</v>
      </c>
      <c r="B47" s="27" t="s">
        <v>246</v>
      </c>
      <c r="C47" s="54">
        <f t="shared" si="2"/>
        <v>1045</v>
      </c>
      <c r="D47" s="98">
        <v>1045</v>
      </c>
      <c r="E47" s="98"/>
      <c r="F47" s="98"/>
      <c r="G47" s="98"/>
      <c r="H47" s="98"/>
      <c r="I47" s="98"/>
      <c r="J47" s="98"/>
      <c r="K47" s="98"/>
      <c r="L47" s="98"/>
      <c r="M47" s="98"/>
      <c r="N47" s="99"/>
      <c r="O47" s="99"/>
      <c r="P47" s="98"/>
      <c r="Q47" s="98"/>
      <c r="R47" s="98"/>
      <c r="S47" s="102"/>
    </row>
    <row r="48" spans="1:19" s="47" customFormat="1" ht="30" x14ac:dyDescent="0.25">
      <c r="A48" s="39">
        <v>31</v>
      </c>
      <c r="B48" s="27" t="s">
        <v>289</v>
      </c>
      <c r="C48" s="54">
        <f t="shared" si="2"/>
        <v>283482</v>
      </c>
      <c r="D48" s="98">
        <v>283482</v>
      </c>
      <c r="E48" s="98"/>
      <c r="F48" s="98"/>
      <c r="G48" s="98"/>
      <c r="H48" s="98"/>
      <c r="I48" s="98"/>
      <c r="J48" s="98"/>
      <c r="K48" s="98"/>
      <c r="L48" s="98"/>
      <c r="M48" s="98"/>
      <c r="N48" s="99"/>
      <c r="O48" s="99"/>
      <c r="P48" s="98"/>
      <c r="Q48" s="98"/>
      <c r="R48" s="98"/>
      <c r="S48" s="102"/>
    </row>
    <row r="49" spans="1:19" s="47" customFormat="1" ht="30" x14ac:dyDescent="0.25">
      <c r="A49" s="39">
        <v>32</v>
      </c>
      <c r="B49" s="27" t="s">
        <v>247</v>
      </c>
      <c r="C49" s="54">
        <f t="shared" si="2"/>
        <v>3771</v>
      </c>
      <c r="D49" s="98"/>
      <c r="E49" s="98"/>
      <c r="F49" s="98"/>
      <c r="G49" s="98"/>
      <c r="H49" s="98"/>
      <c r="I49" s="98">
        <v>1585</v>
      </c>
      <c r="J49" s="98">
        <v>1000</v>
      </c>
      <c r="K49" s="98">
        <v>1132</v>
      </c>
      <c r="L49" s="98"/>
      <c r="M49" s="98">
        <v>41</v>
      </c>
      <c r="N49" s="99"/>
      <c r="O49" s="99"/>
      <c r="P49" s="98"/>
      <c r="Q49" s="98"/>
      <c r="R49" s="98"/>
      <c r="S49" s="102">
        <v>13</v>
      </c>
    </row>
    <row r="50" spans="1:19" s="47" customFormat="1" ht="15.75" x14ac:dyDescent="0.25">
      <c r="A50" s="39">
        <v>33</v>
      </c>
      <c r="B50" s="27" t="s">
        <v>248</v>
      </c>
      <c r="C50" s="54">
        <f t="shared" si="2"/>
        <v>675</v>
      </c>
      <c r="D50" s="98"/>
      <c r="E50" s="98"/>
      <c r="F50" s="98"/>
      <c r="G50" s="98">
        <v>675</v>
      </c>
      <c r="H50" s="98"/>
      <c r="I50" s="98"/>
      <c r="J50" s="98"/>
      <c r="K50" s="98"/>
      <c r="L50" s="98"/>
      <c r="M50" s="98"/>
      <c r="N50" s="99"/>
      <c r="O50" s="99"/>
      <c r="P50" s="98"/>
      <c r="Q50" s="98"/>
      <c r="R50" s="98"/>
      <c r="S50" s="102"/>
    </row>
    <row r="51" spans="1:19" s="47" customFormat="1" ht="15.75" x14ac:dyDescent="0.25">
      <c r="A51" s="39">
        <v>34</v>
      </c>
      <c r="B51" s="27" t="s">
        <v>249</v>
      </c>
      <c r="C51" s="54">
        <f t="shared" si="2"/>
        <v>4160</v>
      </c>
      <c r="D51" s="98"/>
      <c r="E51" s="98"/>
      <c r="F51" s="98">
        <v>4160</v>
      </c>
      <c r="G51" s="98"/>
      <c r="H51" s="98"/>
      <c r="I51" s="98"/>
      <c r="J51" s="98"/>
      <c r="K51" s="98"/>
      <c r="L51" s="98"/>
      <c r="M51" s="98"/>
      <c r="N51" s="99"/>
      <c r="O51" s="99"/>
      <c r="P51" s="98"/>
      <c r="Q51" s="98"/>
      <c r="R51" s="98"/>
      <c r="S51" s="102"/>
    </row>
    <row r="52" spans="1:19" s="47" customFormat="1" ht="15.75" x14ac:dyDescent="0.25">
      <c r="A52" s="39">
        <v>35</v>
      </c>
      <c r="B52" s="27" t="s">
        <v>290</v>
      </c>
      <c r="C52" s="54">
        <f t="shared" si="2"/>
        <v>1822</v>
      </c>
      <c r="D52" s="98"/>
      <c r="E52" s="98"/>
      <c r="F52" s="98"/>
      <c r="G52" s="98"/>
      <c r="H52" s="98"/>
      <c r="I52" s="98"/>
      <c r="J52" s="98"/>
      <c r="K52" s="98"/>
      <c r="L52" s="98"/>
      <c r="M52" s="98">
        <v>1810</v>
      </c>
      <c r="N52" s="99"/>
      <c r="O52" s="99"/>
      <c r="P52" s="98"/>
      <c r="Q52" s="98"/>
      <c r="R52" s="98"/>
      <c r="S52" s="102">
        <v>12</v>
      </c>
    </row>
    <row r="53" spans="1:19" s="47" customFormat="1" ht="30" x14ac:dyDescent="0.25">
      <c r="A53" s="39">
        <v>36</v>
      </c>
      <c r="B53" s="27" t="s">
        <v>251</v>
      </c>
      <c r="C53" s="54">
        <f t="shared" si="2"/>
        <v>11342</v>
      </c>
      <c r="D53" s="98"/>
      <c r="E53" s="98"/>
      <c r="F53" s="98"/>
      <c r="G53" s="98"/>
      <c r="H53" s="98"/>
      <c r="I53" s="98"/>
      <c r="J53" s="98"/>
      <c r="K53" s="98"/>
      <c r="L53" s="98"/>
      <c r="M53" s="98">
        <v>9842</v>
      </c>
      <c r="N53" s="99"/>
      <c r="O53" s="99"/>
      <c r="P53" s="98"/>
      <c r="Q53" s="98"/>
      <c r="R53" s="98"/>
      <c r="S53" s="103">
        <v>1500</v>
      </c>
    </row>
    <row r="54" spans="1:19" s="47" customFormat="1" ht="15.75" x14ac:dyDescent="0.25">
      <c r="A54" s="39">
        <v>38</v>
      </c>
      <c r="B54" s="32" t="s">
        <v>253</v>
      </c>
      <c r="C54" s="54">
        <f t="shared" si="2"/>
        <v>20282</v>
      </c>
      <c r="D54" s="98">
        <v>9272</v>
      </c>
      <c r="E54" s="98">
        <v>0</v>
      </c>
      <c r="F54" s="98">
        <v>0</v>
      </c>
      <c r="G54" s="98">
        <v>0</v>
      </c>
      <c r="H54" s="98">
        <v>0</v>
      </c>
      <c r="I54" s="98">
        <v>0</v>
      </c>
      <c r="J54" s="98">
        <v>0</v>
      </c>
      <c r="K54" s="98">
        <v>0</v>
      </c>
      <c r="L54" s="98">
        <v>0</v>
      </c>
      <c r="M54" s="98">
        <v>5401</v>
      </c>
      <c r="N54" s="99">
        <v>0</v>
      </c>
      <c r="O54" s="99">
        <v>0</v>
      </c>
      <c r="P54" s="98">
        <v>540</v>
      </c>
      <c r="Q54" s="98">
        <v>0</v>
      </c>
      <c r="R54" s="105">
        <v>1295</v>
      </c>
      <c r="S54" s="102">
        <v>3774</v>
      </c>
    </row>
    <row r="55" spans="1:19" ht="15.75" x14ac:dyDescent="0.25">
      <c r="A55" s="96" t="s">
        <v>11</v>
      </c>
      <c r="B55" s="97" t="s">
        <v>297</v>
      </c>
      <c r="C55" s="53">
        <f t="shared" si="2"/>
        <v>3017</v>
      </c>
      <c r="D55" s="100"/>
      <c r="E55" s="100"/>
      <c r="F55" s="100"/>
      <c r="G55" s="100"/>
      <c r="H55" s="100"/>
      <c r="I55" s="100"/>
      <c r="J55" s="100"/>
      <c r="K55" s="121"/>
      <c r="L55" s="100"/>
      <c r="M55" s="100"/>
      <c r="N55" s="114"/>
      <c r="O55" s="114"/>
      <c r="P55" s="100"/>
      <c r="Q55" s="100"/>
      <c r="R55" s="100"/>
      <c r="S55" s="100">
        <v>3017</v>
      </c>
    </row>
  </sheetData>
  <mergeCells count="21">
    <mergeCell ref="A4:Q4"/>
    <mergeCell ref="A5:Q5"/>
    <mergeCell ref="A7:A9"/>
    <mergeCell ref="B7:B9"/>
    <mergeCell ref="C7:C9"/>
    <mergeCell ref="D8:D9"/>
    <mergeCell ref="E8:E9"/>
    <mergeCell ref="H8:H9"/>
    <mergeCell ref="I8:I9"/>
    <mergeCell ref="J8:J9"/>
    <mergeCell ref="K8:K9"/>
    <mergeCell ref="L8:L9"/>
    <mergeCell ref="M8:M9"/>
    <mergeCell ref="N8:O8"/>
    <mergeCell ref="D7:S7"/>
    <mergeCell ref="P8:P9"/>
    <mergeCell ref="Q8:Q9"/>
    <mergeCell ref="F8:F9"/>
    <mergeCell ref="G8:G9"/>
    <mergeCell ref="S8:S9"/>
    <mergeCell ref="R8:R9"/>
  </mergeCells>
  <pageMargins left="0.70866141732283472" right="0.31496062992125984" top="0.74803149606299213" bottom="0.74803149606299213" header="0.31496062992125984" footer="0.31496062992125984"/>
  <pageSetup paperSize="9" scale="72"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TH</vt:lpstr>
      <vt:lpstr>69</vt:lpstr>
      <vt:lpstr>70</vt:lpstr>
      <vt:lpstr>71</vt:lpstr>
      <vt:lpstr>72</vt:lpstr>
      <vt:lpstr>73</vt:lpstr>
      <vt:lpstr>74</vt:lpstr>
      <vt:lpstr>75</vt:lpstr>
      <vt:lpstr>76</vt:lpstr>
      <vt:lpstr>77</vt:lpstr>
      <vt:lpstr>78</vt:lpstr>
      <vt:lpstr>79</vt:lpstr>
      <vt:lpstr>80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2024-12-27T03:23:54Z</cp:lastPrinted>
  <dcterms:created xsi:type="dcterms:W3CDTF">2022-01-10T08:19:21Z</dcterms:created>
  <dcterms:modified xsi:type="dcterms:W3CDTF">2024-12-27T03:25:16Z</dcterms:modified>
</cp:coreProperties>
</file>