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E:\1. XA - NGAN SACH NAM 2023\A-NGAN SACH NAM 2024\CONG KHAI NGAN SACH\DU TOAN TRINH KY HOP HDND\FINAL\"/>
    </mc:Choice>
  </mc:AlternateContent>
  <bookViews>
    <workbookView xWindow="0" yWindow="0" windowWidth="28800" windowHeight="12435" activeTab="2"/>
  </bookViews>
  <sheets>
    <sheet name="TH" sheetId="1" r:id="rId1"/>
    <sheet name="69" sheetId="2" r:id="rId2"/>
    <sheet name="70" sheetId="3" r:id="rId3"/>
    <sheet name="71" sheetId="4" r:id="rId4"/>
    <sheet name="72" sheetId="5" r:id="rId5"/>
    <sheet name="73" sheetId="6" r:id="rId6"/>
    <sheet name="74" sheetId="7" r:id="rId7"/>
    <sheet name="75" sheetId="8" r:id="rId8"/>
    <sheet name="76" sheetId="9" r:id="rId9"/>
    <sheet name="77" sheetId="10" r:id="rId10"/>
    <sheet name="78" sheetId="11" r:id="rId11"/>
    <sheet name="79" sheetId="12" r:id="rId12"/>
    <sheet name="80" sheetId="13" state="hidden" r:id="rId13"/>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0" i="7" l="1"/>
  <c r="D11" i="10" l="1"/>
  <c r="H12" i="7" l="1"/>
  <c r="H13" i="7"/>
  <c r="H14" i="7"/>
  <c r="H15" i="7"/>
  <c r="H16" i="7"/>
  <c r="H17" i="7"/>
  <c r="H18" i="7"/>
  <c r="H19" i="7"/>
  <c r="H20" i="7"/>
  <c r="H21" i="7"/>
  <c r="H22" i="7"/>
  <c r="H23" i="7"/>
  <c r="H24" i="7"/>
  <c r="H25" i="7"/>
  <c r="H26" i="7"/>
  <c r="H27" i="7"/>
  <c r="G19" i="3" l="1"/>
  <c r="D19" i="2" l="1"/>
  <c r="D25" i="2"/>
  <c r="D10" i="10" l="1"/>
  <c r="D12" i="10"/>
  <c r="D13" i="10"/>
  <c r="D14" i="10"/>
  <c r="D15" i="10"/>
  <c r="D16" i="10"/>
  <c r="D17" i="10"/>
  <c r="D18" i="10"/>
  <c r="D19" i="10"/>
  <c r="D20" i="10"/>
  <c r="D21" i="10"/>
  <c r="G11" i="10"/>
  <c r="E11" i="10"/>
  <c r="S54" i="9" l="1"/>
  <c r="R54" i="9"/>
  <c r="M54" i="9"/>
  <c r="I49" i="9"/>
  <c r="P30" i="9"/>
  <c r="M16" i="9"/>
  <c r="C54" i="7"/>
  <c r="D54" i="7"/>
  <c r="E54" i="7"/>
  <c r="H55" i="7"/>
  <c r="D12" i="5"/>
  <c r="C40" i="5"/>
  <c r="C41" i="5"/>
  <c r="C42" i="5"/>
  <c r="C43" i="5"/>
  <c r="C39" i="5"/>
  <c r="I23" i="3" l="1"/>
  <c r="H23" i="3"/>
  <c r="H27" i="3"/>
  <c r="L17" i="2" l="1"/>
  <c r="L16" i="2"/>
  <c r="D12" i="3"/>
  <c r="D10" i="3" s="1"/>
  <c r="H11" i="3" s="1"/>
  <c r="D27" i="3"/>
  <c r="H13" i="3" s="1"/>
  <c r="D10" i="4"/>
  <c r="C10" i="4"/>
  <c r="E10" i="3"/>
  <c r="I10" i="3" s="1"/>
  <c r="C10" i="3"/>
  <c r="E27" i="3"/>
  <c r="C27" i="3"/>
  <c r="K18" i="3" l="1"/>
  <c r="J26" i="2" l="1"/>
  <c r="I26" i="2"/>
  <c r="D21" i="2"/>
  <c r="I22" i="2" l="1"/>
  <c r="D13" i="2" l="1"/>
  <c r="I14" i="2" s="1"/>
  <c r="I15" i="2" s="1"/>
  <c r="E13" i="2"/>
  <c r="C13" i="2"/>
  <c r="C10" i="2"/>
  <c r="E10" i="2"/>
  <c r="C25" i="2"/>
  <c r="C55" i="9" l="1"/>
  <c r="C54" i="9"/>
  <c r="C53" i="9"/>
  <c r="C52" i="9"/>
  <c r="C51" i="9"/>
  <c r="C50" i="9"/>
  <c r="C49" i="9"/>
  <c r="C48" i="9"/>
  <c r="C47" i="9"/>
  <c r="C46" i="9"/>
  <c r="C45" i="9"/>
  <c r="C44" i="9"/>
  <c r="C43" i="9"/>
  <c r="C42" i="9"/>
  <c r="C41" i="9"/>
  <c r="C40" i="9"/>
  <c r="C39" i="9"/>
  <c r="C38" i="9"/>
  <c r="C37" i="9"/>
  <c r="C36" i="9"/>
  <c r="C35" i="9"/>
  <c r="C34" i="9"/>
  <c r="C33" i="9"/>
  <c r="C32" i="9"/>
  <c r="C31" i="9"/>
  <c r="C30" i="9"/>
  <c r="C14" i="9"/>
  <c r="C15" i="9"/>
  <c r="C16" i="9"/>
  <c r="C17" i="9"/>
  <c r="C18" i="9"/>
  <c r="C19" i="9"/>
  <c r="C20" i="9"/>
  <c r="C21" i="9"/>
  <c r="C22" i="9"/>
  <c r="C23" i="9"/>
  <c r="C24" i="9"/>
  <c r="C25" i="9"/>
  <c r="C26" i="9"/>
  <c r="C27" i="9"/>
  <c r="C28" i="9"/>
  <c r="C13" i="9"/>
  <c r="S12" i="9"/>
  <c r="S11" i="9" s="1"/>
  <c r="R12" i="9"/>
  <c r="R11" i="9" s="1"/>
  <c r="Q12" i="9"/>
  <c r="Q11" i="9" s="1"/>
  <c r="O12" i="9"/>
  <c r="O11" i="9" s="1"/>
  <c r="N12" i="9"/>
  <c r="N11" i="9" s="1"/>
  <c r="P29" i="9"/>
  <c r="P12" i="9" s="1"/>
  <c r="P11" i="9" s="1"/>
  <c r="M29" i="9"/>
  <c r="M12" i="9" s="1"/>
  <c r="M11" i="9" s="1"/>
  <c r="L29" i="9"/>
  <c r="L12" i="9" s="1"/>
  <c r="L11" i="9" s="1"/>
  <c r="K29" i="9"/>
  <c r="K12" i="9" s="1"/>
  <c r="K11" i="9" s="1"/>
  <c r="J29" i="9"/>
  <c r="J12" i="9" s="1"/>
  <c r="J11" i="9" s="1"/>
  <c r="I29" i="9"/>
  <c r="I12" i="9" s="1"/>
  <c r="I11" i="9" s="1"/>
  <c r="H29" i="9"/>
  <c r="H12" i="9" s="1"/>
  <c r="H11" i="9" s="1"/>
  <c r="G29" i="9"/>
  <c r="G12" i="9" s="1"/>
  <c r="G11" i="9" s="1"/>
  <c r="F29" i="9"/>
  <c r="F12" i="9" s="1"/>
  <c r="F11" i="9" s="1"/>
  <c r="E29" i="9"/>
  <c r="E12" i="9" s="1"/>
  <c r="E11" i="9" s="1"/>
  <c r="D29" i="9"/>
  <c r="D12" i="9" s="1"/>
  <c r="D11" i="9" s="1"/>
  <c r="C15" i="8"/>
  <c r="C14" i="8"/>
  <c r="C13" i="8"/>
  <c r="G11" i="8"/>
  <c r="G10" i="8" s="1"/>
  <c r="F11" i="8"/>
  <c r="F10" i="8" s="1"/>
  <c r="S11" i="8"/>
  <c r="S10" i="8" s="1"/>
  <c r="R11" i="8"/>
  <c r="R10" i="8" s="1"/>
  <c r="Q11" i="8"/>
  <c r="Q10" i="8" s="1"/>
  <c r="P11" i="8"/>
  <c r="P10" i="8" s="1"/>
  <c r="O11" i="8"/>
  <c r="O10" i="8" s="1"/>
  <c r="N11" i="8"/>
  <c r="N10" i="8" s="1"/>
  <c r="M11" i="8"/>
  <c r="M10" i="8" s="1"/>
  <c r="L11" i="8"/>
  <c r="K11" i="8"/>
  <c r="K10" i="8" s="1"/>
  <c r="J11" i="8"/>
  <c r="I11" i="8"/>
  <c r="I10" i="8" s="1"/>
  <c r="H11" i="8"/>
  <c r="H10" i="8" s="1"/>
  <c r="E11" i="8"/>
  <c r="E10" i="8" s="1"/>
  <c r="D11" i="8"/>
  <c r="D10" i="8" s="1"/>
  <c r="L10" i="8"/>
  <c r="J10" i="8"/>
  <c r="C60" i="7"/>
  <c r="C59" i="7"/>
  <c r="C58" i="7"/>
  <c r="C57" i="7"/>
  <c r="C56" i="7"/>
  <c r="C55" i="7"/>
  <c r="C53" i="7"/>
  <c r="C52" i="7"/>
  <c r="C50" i="7"/>
  <c r="C48" i="7"/>
  <c r="C42" i="7"/>
  <c r="C40" i="7"/>
  <c r="C34" i="7"/>
  <c r="C32" i="7"/>
  <c r="C17" i="7"/>
  <c r="C25" i="7"/>
  <c r="C69" i="7"/>
  <c r="C68" i="7"/>
  <c r="C66" i="7"/>
  <c r="C64" i="7"/>
  <c r="C63" i="7"/>
  <c r="J67" i="7"/>
  <c r="I67" i="7"/>
  <c r="H67" i="7"/>
  <c r="H65" i="7"/>
  <c r="J54" i="7"/>
  <c r="I54" i="7"/>
  <c r="H54" i="7"/>
  <c r="H51" i="7"/>
  <c r="C51" i="7" s="1"/>
  <c r="H50" i="7"/>
  <c r="H49" i="7"/>
  <c r="C49" i="7" s="1"/>
  <c r="H48" i="7"/>
  <c r="H47" i="7"/>
  <c r="C47" i="7" s="1"/>
  <c r="H46" i="7"/>
  <c r="C46" i="7" s="1"/>
  <c r="H45" i="7"/>
  <c r="C45" i="7" s="1"/>
  <c r="H44" i="7"/>
  <c r="C44" i="7" s="1"/>
  <c r="H43" i="7"/>
  <c r="C43" i="7" s="1"/>
  <c r="H42" i="7"/>
  <c r="H41" i="7"/>
  <c r="C41" i="7" s="1"/>
  <c r="H40" i="7"/>
  <c r="H39" i="7"/>
  <c r="C39" i="7" s="1"/>
  <c r="H38" i="7"/>
  <c r="C38" i="7" s="1"/>
  <c r="H37" i="7"/>
  <c r="C37" i="7" s="1"/>
  <c r="H36" i="7"/>
  <c r="C36" i="7" s="1"/>
  <c r="H35" i="7"/>
  <c r="C35" i="7" s="1"/>
  <c r="H34" i="7"/>
  <c r="H33" i="7"/>
  <c r="C33" i="7" s="1"/>
  <c r="H32" i="7"/>
  <c r="H31" i="7"/>
  <c r="C31" i="7" s="1"/>
  <c r="H30" i="7"/>
  <c r="C30" i="7" s="1"/>
  <c r="H29" i="7"/>
  <c r="C29" i="7" s="1"/>
  <c r="J28" i="7"/>
  <c r="I28" i="7"/>
  <c r="C27" i="7"/>
  <c r="C26" i="7"/>
  <c r="C24" i="7"/>
  <c r="C23" i="7"/>
  <c r="C22" i="7"/>
  <c r="C21" i="7"/>
  <c r="C20" i="7"/>
  <c r="C19" i="7"/>
  <c r="C18" i="7"/>
  <c r="C16" i="7"/>
  <c r="C15" i="7"/>
  <c r="C14" i="7"/>
  <c r="C13" i="7"/>
  <c r="C12" i="7"/>
  <c r="F11" i="7"/>
  <c r="F10" i="7" s="1"/>
  <c r="G11" i="7"/>
  <c r="G10" i="7" s="1"/>
  <c r="G9" i="7" s="1"/>
  <c r="I11" i="7"/>
  <c r="I10" i="7" s="1"/>
  <c r="I9" i="7" s="1"/>
  <c r="J11" i="7"/>
  <c r="J10" i="7" s="1"/>
  <c r="J9" i="7" s="1"/>
  <c r="K11" i="7"/>
  <c r="K10" i="7" s="1"/>
  <c r="K9" i="7" s="1"/>
  <c r="F67" i="7"/>
  <c r="F54" i="7"/>
  <c r="F28" i="7"/>
  <c r="E67" i="7"/>
  <c r="C65" i="7"/>
  <c r="E28" i="7"/>
  <c r="E11" i="7" s="1"/>
  <c r="D11" i="7"/>
  <c r="D10" i="7" s="1"/>
  <c r="D9" i="7" s="1"/>
  <c r="D67" i="7"/>
  <c r="D28" i="7"/>
  <c r="D33" i="5"/>
  <c r="E33" i="5"/>
  <c r="C34" i="5"/>
  <c r="C36" i="5"/>
  <c r="C37" i="5"/>
  <c r="C38" i="5"/>
  <c r="D30" i="5"/>
  <c r="E30" i="5"/>
  <c r="C32" i="5"/>
  <c r="C31" i="5"/>
  <c r="C20" i="3"/>
  <c r="C18" i="3" s="1"/>
  <c r="U12" i="8" l="1"/>
  <c r="C12" i="8"/>
  <c r="C11" i="8" s="1"/>
  <c r="C67" i="7"/>
  <c r="F9" i="7"/>
  <c r="H28" i="7"/>
  <c r="C30" i="5"/>
  <c r="H11" i="7"/>
  <c r="H10" i="7" s="1"/>
  <c r="H9" i="7" s="1"/>
  <c r="E9" i="7"/>
  <c r="U15" i="8" l="1"/>
  <c r="C10" i="8"/>
  <c r="E16" i="12"/>
  <c r="C16" i="12" s="1"/>
  <c r="G14" i="12"/>
  <c r="D14" i="12" s="1"/>
  <c r="G15" i="12"/>
  <c r="D15" i="12" s="1"/>
  <c r="G16" i="12"/>
  <c r="F16" i="12" s="1"/>
  <c r="G17" i="12"/>
  <c r="G13" i="12"/>
  <c r="D13" i="12" s="1"/>
  <c r="E15" i="12"/>
  <c r="J17" i="12"/>
  <c r="E17" i="12" s="1"/>
  <c r="H12" i="12"/>
  <c r="I12" i="12"/>
  <c r="K12" i="12"/>
  <c r="L12" i="12"/>
  <c r="F15" i="12" l="1"/>
  <c r="F17" i="12"/>
  <c r="D17" i="12"/>
  <c r="C17" i="12" s="1"/>
  <c r="C15" i="12"/>
  <c r="G12" i="12"/>
  <c r="E14" i="12"/>
  <c r="C14" i="12" s="1"/>
  <c r="F14" i="12"/>
  <c r="D12" i="12" l="1"/>
  <c r="H11" i="12"/>
  <c r="I11" i="12"/>
  <c r="L11" i="12"/>
  <c r="D18" i="12"/>
  <c r="D11" i="12" s="1"/>
  <c r="G18" i="12"/>
  <c r="G11" i="12" s="1"/>
  <c r="H18" i="12"/>
  <c r="I18" i="12"/>
  <c r="K18" i="12"/>
  <c r="K11" i="12" s="1"/>
  <c r="L18" i="12"/>
  <c r="J29" i="12"/>
  <c r="F29" i="12" s="1"/>
  <c r="J28" i="12"/>
  <c r="E28" i="12" s="1"/>
  <c r="J27" i="12"/>
  <c r="E27" i="12" s="1"/>
  <c r="J26" i="12"/>
  <c r="J25" i="12"/>
  <c r="F25" i="12" s="1"/>
  <c r="J24" i="12"/>
  <c r="F24" i="12" s="1"/>
  <c r="J23" i="12"/>
  <c r="E23" i="12" s="1"/>
  <c r="J22" i="12"/>
  <c r="F22" i="12" s="1"/>
  <c r="J21" i="12"/>
  <c r="F21" i="12" s="1"/>
  <c r="J20" i="12"/>
  <c r="F20" i="12" s="1"/>
  <c r="J19" i="12"/>
  <c r="J13" i="12"/>
  <c r="D8" i="11"/>
  <c r="E8" i="11"/>
  <c r="F8" i="11"/>
  <c r="C19" i="11"/>
  <c r="C18" i="11"/>
  <c r="C17" i="11"/>
  <c r="C16" i="11"/>
  <c r="C15" i="11"/>
  <c r="C14" i="11"/>
  <c r="C13" i="11"/>
  <c r="C12" i="11"/>
  <c r="C11" i="11"/>
  <c r="C10" i="11"/>
  <c r="C9" i="11"/>
  <c r="G12" i="10"/>
  <c r="E12" i="10" s="1"/>
  <c r="G13" i="10"/>
  <c r="E13" i="10" s="1"/>
  <c r="G14" i="10"/>
  <c r="E14" i="10" s="1"/>
  <c r="G15" i="10"/>
  <c r="E15" i="10" s="1"/>
  <c r="G16" i="10"/>
  <c r="E16" i="10" s="1"/>
  <c r="G17" i="10"/>
  <c r="E17" i="10" s="1"/>
  <c r="G18" i="10"/>
  <c r="E18" i="10" s="1"/>
  <c r="G19" i="10"/>
  <c r="E19" i="10" s="1"/>
  <c r="G20" i="10"/>
  <c r="E20" i="10" s="1"/>
  <c r="G21" i="10"/>
  <c r="E21" i="10" s="1"/>
  <c r="F10" i="10"/>
  <c r="H10" i="10"/>
  <c r="I10" i="10"/>
  <c r="J10" i="10"/>
  <c r="K10" i="10"/>
  <c r="L10" i="10"/>
  <c r="M10" i="10"/>
  <c r="C10" i="10"/>
  <c r="J18" i="12" l="1"/>
  <c r="F23" i="12"/>
  <c r="C8" i="11"/>
  <c r="E13" i="12"/>
  <c r="E12" i="12" s="1"/>
  <c r="J12" i="12"/>
  <c r="J11" i="12" s="1"/>
  <c r="E25" i="12"/>
  <c r="C25" i="12" s="1"/>
  <c r="E26" i="12"/>
  <c r="C26" i="12" s="1"/>
  <c r="E24" i="12"/>
  <c r="C24" i="12" s="1"/>
  <c r="C23" i="12"/>
  <c r="E19" i="12"/>
  <c r="C19" i="12" s="1"/>
  <c r="E22" i="12"/>
  <c r="C22" i="12" s="1"/>
  <c r="E29" i="12"/>
  <c r="C29" i="12" s="1"/>
  <c r="E21" i="12"/>
  <c r="C21" i="12" s="1"/>
  <c r="E20" i="12"/>
  <c r="C20" i="12" s="1"/>
  <c r="C27" i="12"/>
  <c r="C28" i="12"/>
  <c r="F26" i="12"/>
  <c r="F19" i="12"/>
  <c r="F27" i="12"/>
  <c r="F28" i="12"/>
  <c r="F13" i="12"/>
  <c r="F12" i="12" s="1"/>
  <c r="E10" i="10"/>
  <c r="G10" i="10"/>
  <c r="C13" i="12" l="1"/>
  <c r="C12" i="12" s="1"/>
  <c r="E18" i="12"/>
  <c r="E11" i="12" s="1"/>
  <c r="C18" i="12"/>
  <c r="F18" i="12"/>
  <c r="F11" i="12" s="1"/>
  <c r="C11" i="12" l="1"/>
  <c r="C29" i="9"/>
  <c r="C12" i="9" s="1"/>
  <c r="C11" i="9" s="1"/>
  <c r="C61" i="7" l="1"/>
  <c r="C28" i="7"/>
  <c r="C11" i="7" s="1"/>
  <c r="C10" i="7" s="1"/>
  <c r="C9" i="7" s="1"/>
  <c r="C11" i="6"/>
  <c r="C26" i="6"/>
  <c r="C27" i="5"/>
  <c r="D29" i="5"/>
  <c r="E29" i="5"/>
  <c r="C35" i="5"/>
  <c r="C23" i="5"/>
  <c r="C26" i="5"/>
  <c r="C25" i="5"/>
  <c r="C14" i="5"/>
  <c r="D13" i="5"/>
  <c r="E13" i="5"/>
  <c r="E12" i="5" s="1"/>
  <c r="C22" i="5"/>
  <c r="C21" i="5"/>
  <c r="E11" i="4"/>
  <c r="E10" i="4" s="1"/>
  <c r="F11" i="4"/>
  <c r="F10" i="4" s="1"/>
  <c r="D29" i="3"/>
  <c r="E29" i="3"/>
  <c r="C29" i="3"/>
  <c r="E20" i="3"/>
  <c r="E18" i="3" s="1"/>
  <c r="D20" i="3"/>
  <c r="D18" i="3" s="1"/>
  <c r="H18" i="3" s="1"/>
  <c r="D9" i="2"/>
  <c r="I10" i="2" s="1"/>
  <c r="J10" i="2" s="1"/>
  <c r="E12" i="3"/>
  <c r="C12" i="3"/>
  <c r="C9" i="6" l="1"/>
  <c r="C7" i="6" s="1"/>
  <c r="C33" i="5"/>
  <c r="C29" i="5" s="1"/>
  <c r="E11" i="5"/>
  <c r="J10" i="3"/>
  <c r="Q19" i="3"/>
  <c r="D11" i="5"/>
  <c r="C13" i="5"/>
  <c r="C12" i="5" s="1"/>
  <c r="C11" i="5" l="1"/>
  <c r="E25" i="2"/>
  <c r="E20" i="2"/>
  <c r="D20" i="2"/>
  <c r="G20" i="2" s="1"/>
  <c r="H20" i="2" s="1"/>
  <c r="C20" i="2"/>
  <c r="C19" i="2" s="1"/>
  <c r="J20" i="2" l="1"/>
  <c r="L20" i="2"/>
  <c r="E19" i="2"/>
  <c r="E9" i="2"/>
  <c r="C9" i="2"/>
</calcChain>
</file>

<file path=xl/comments1.xml><?xml version="1.0" encoding="utf-8"?>
<comments xmlns="http://schemas.openxmlformats.org/spreadsheetml/2006/main">
  <authors>
    <author>Admin</author>
  </authors>
  <commentList>
    <comment ref="E59" authorId="0" shapeId="0">
      <text>
        <r>
          <rPr>
            <b/>
            <sz val="9"/>
            <color indexed="81"/>
            <rFont val="Tahoma"/>
            <family val="2"/>
          </rPr>
          <t>Admin:</t>
        </r>
        <r>
          <rPr>
            <sz val="9"/>
            <color indexed="81"/>
            <rFont val="Tahoma"/>
            <family val="2"/>
          </rPr>
          <t xml:space="preserve">
Gồm mua xe ô tô 2 tỷ
</t>
        </r>
      </text>
    </comment>
  </commentList>
</comments>
</file>

<file path=xl/sharedStrings.xml><?xml version="1.0" encoding="utf-8"?>
<sst xmlns="http://schemas.openxmlformats.org/spreadsheetml/2006/main" count="679" uniqueCount="350">
  <si>
    <t>1. Công khai số liệu dự toán ngân sách huyện và phân bổ ngân sách cấp huyện trình Hội đồng nhân dân cấp huyện</t>
  </si>
  <si>
    <t>STT</t>
  </si>
  <si>
    <t>NỘI DUNG</t>
  </si>
  <si>
    <t>A</t>
  </si>
  <si>
    <t>B</t>
  </si>
  <si>
    <t>TỔNG NGUỒN THU NGÂN SÁCH HUYỆN</t>
  </si>
  <si>
    <t>I</t>
  </si>
  <si>
    <t>Thu ngân sách huyện được hưởng theo phân cấp</t>
  </si>
  <si>
    <t>-</t>
  </si>
  <si>
    <t>Thu ngân sách huyện hưởng 100%</t>
  </si>
  <si>
    <t xml:space="preserve">Thu ngân sách huyện hưởng từ các khoản thu phân chia </t>
  </si>
  <si>
    <t>II</t>
  </si>
  <si>
    <t>Thu bổ sung từ ngân sách cấp trên</t>
  </si>
  <si>
    <t>Thu bổ sung cân đối</t>
  </si>
  <si>
    <t>Thu bổ sung có mục tiêu</t>
  </si>
  <si>
    <t>III</t>
  </si>
  <si>
    <t>Thu kết dư</t>
  </si>
  <si>
    <t>IV</t>
  </si>
  <si>
    <t>Thu chuyển nguồn từ năm trước chuyển sang</t>
  </si>
  <si>
    <t>TỔNG CHI NGÂN SÁCH HUYỆN</t>
  </si>
  <si>
    <t> I</t>
  </si>
  <si>
    <t>Tổng chi cân đối ngân sách huyện</t>
  </si>
  <si>
    <t>Chi đầu tư phát triển</t>
  </si>
  <si>
    <t>Chi thường xuyên</t>
  </si>
  <si>
    <t>Dự phòng ngân sách</t>
  </si>
  <si>
    <t>Chi tạo nguồn, điều chỉnh tiền lương</t>
  </si>
  <si>
    <t>Chi các chương trình mục tiêu</t>
  </si>
  <si>
    <t>Chi các chương trình mục tiêu quốc gia</t>
  </si>
  <si>
    <t>Chi các chương trình mục tiêu, nhiệm vụ</t>
  </si>
  <si>
    <t>Chi chuyển nguồn sang năm sau</t>
  </si>
  <si>
    <t>Biểu số 69/CK-NSNN</t>
  </si>
  <si>
    <t>(Dự toán trình Hội đồng nhân dân)</t>
  </si>
  <si>
    <t>Đơn vị: Triệu đồng</t>
  </si>
  <si>
    <t>NGÂN SÁCH CẤP HUYỆN</t>
  </si>
  <si>
    <t>Nguồn thu ngân sách</t>
  </si>
  <si>
    <t>Thu ngân sách được hưởng theo phân cấp</t>
  </si>
  <si>
    <t>Chi ngân sách</t>
  </si>
  <si>
    <t>Chi thuộc nhiệm vụ của ngân sách cấp huyện</t>
  </si>
  <si>
    <t>Chi bổ sung cho ngân sách xã</t>
  </si>
  <si>
    <t> -</t>
  </si>
  <si>
    <t>Chi bổ sung cân đối</t>
  </si>
  <si>
    <t>Chi bổ sung có mục tiêu</t>
  </si>
  <si>
    <t>NGÂN SÁCH XÃ</t>
  </si>
  <si>
    <t>Thu bổ sung từ ngân sách cấp huyện</t>
  </si>
  <si>
    <t>- </t>
  </si>
  <si>
    <t>Biểu số 70/CK-NSNN</t>
  </si>
  <si>
    <t>So sánh (%)</t>
  </si>
  <si>
    <t>TỔNG THU NSNN</t>
  </si>
  <si>
    <t>THU NSĐP</t>
  </si>
  <si>
    <t>5=3/1</t>
  </si>
  <si>
    <t>6=4/2</t>
  </si>
  <si>
    <t>TỔNG THU NGÂN SÁCH NHÀ NƯỚC</t>
  </si>
  <si>
    <t>Thu nội địa</t>
  </si>
  <si>
    <t>Thu từ khu vực DNNN do Trung ương quản lý</t>
  </si>
  <si>
    <t xml:space="preserve">Thu từ khu vực DNNN do Huyện quản lý </t>
  </si>
  <si>
    <t xml:space="preserve">Thu từ khu vực doanh nghiệp có vốn đầu tư nước ngoài </t>
  </si>
  <si>
    <t xml:space="preserve">Thu từ khu vực kinh tế ngoài quốc doanh </t>
  </si>
  <si>
    <t>Thuế thu nhập cá nhân</t>
  </si>
  <si>
    <t>Thuế bảo vệ môi trường</t>
  </si>
  <si>
    <t>Lệ phí trước bạ</t>
  </si>
  <si>
    <t>Thu phí, lệ phí</t>
  </si>
  <si>
    <t>Thuế sử dụng đất nông nghiệp</t>
  </si>
  <si>
    <t>Thuế sử dụng đất phi nông nghiệp</t>
  </si>
  <si>
    <t>Tiền cho thuê đất, thuê mặt nước</t>
  </si>
  <si>
    <t>Thu tiền sử dụng đất</t>
  </si>
  <si>
    <t>Tiền cho thuê và tiền bán nhà ở thuộc sở hữu nhà nước</t>
  </si>
  <si>
    <t xml:space="preserve">Thu từ hoạt động xổ số kiến thiết </t>
  </si>
  <si>
    <t>Thu tiền cấp quyền khai thác khoáng sản</t>
  </si>
  <si>
    <t>Thu khác ngân sách</t>
  </si>
  <si>
    <t>Thu từ quỹ đất công ích, hoa lợi công sản khác</t>
  </si>
  <si>
    <t>Thu viện trợ</t>
  </si>
  <si>
    <t>Biểu số 71/CK-NSNN</t>
  </si>
  <si>
    <t>Nội dung</t>
  </si>
  <si>
    <t>Ngân sách huyện</t>
  </si>
  <si>
    <t xml:space="preserve">Chia ra </t>
  </si>
  <si>
    <t>Ngân sách cấp huyện</t>
  </si>
  <si>
    <t>Ngân sách</t>
  </si>
  <si>
    <t>xã</t>
  </si>
  <si>
    <t>1=2+3</t>
  </si>
  <si>
    <t>CHI CÂN ĐỐI NGÂN SÁCH HUYỆN</t>
  </si>
  <si>
    <t>Chi đầu tư cho các dự án</t>
  </si>
  <si>
    <t>Trong đó chia theo lĩnh vực:</t>
  </si>
  <si>
    <t>Chi giáo dục - đào tạo và dạy nghề</t>
  </si>
  <si>
    <t>Chi khoa học và công nghệ</t>
  </si>
  <si>
    <t>Trong đó chia theo nguồn vốn:</t>
  </si>
  <si>
    <t>Chi đầu tư từ nguồn thu tiền sử dụng đất</t>
  </si>
  <si>
    <t>Chi đầu tư từ nguồn thu xổ số kiến thiết</t>
  </si>
  <si>
    <t>Chi đầu tư phát triển khác</t>
  </si>
  <si>
    <t>Trong đó:</t>
  </si>
  <si>
    <t>Chi dự phòng ngân sách</t>
  </si>
  <si>
    <t>CHI CÁC CHƯƠNG TRÌNH MỤC TIÊU</t>
  </si>
  <si>
    <t>C</t>
  </si>
  <si>
    <t>CHI CHUYỂN NGUỒN SANG NĂM SAU</t>
  </si>
  <si>
    <t>Biểu số 72/CK-NSNN</t>
  </si>
  <si>
    <t>Dự toán</t>
  </si>
  <si>
    <t xml:space="preserve">CHI BỔ SUNG CÂN ĐỐI CHO NGÂN SÁCH XÃ </t>
  </si>
  <si>
    <t>CHI NGÂN SÁCH CẤP HUYỆN THEO LĨNH VỰC</t>
  </si>
  <si>
    <t>1.1</t>
  </si>
  <si>
    <t>1.2</t>
  </si>
  <si>
    <t>1.3</t>
  </si>
  <si>
    <t>Chi y tế, dân số và gia đình</t>
  </si>
  <si>
    <t>1.4</t>
  </si>
  <si>
    <t>Chi văn hóa thông tin</t>
  </si>
  <si>
    <t>1.5</t>
  </si>
  <si>
    <t>Chi phát thanh, truyền hình, thông tấn</t>
  </si>
  <si>
    <t>1.6</t>
  </si>
  <si>
    <t>Chi thể dục thể thao</t>
  </si>
  <si>
    <t>1.7</t>
  </si>
  <si>
    <t>Chi bảo vệ môi trường</t>
  </si>
  <si>
    <t>1.8</t>
  </si>
  <si>
    <t>Chi các hoạt động kinh tế</t>
  </si>
  <si>
    <t>1.9</t>
  </si>
  <si>
    <t>Chi hoạt động của cơ quan quản lý nhà nước, đảng, đoàn thể</t>
  </si>
  <si>
    <t>1.10</t>
  </si>
  <si>
    <t>Chi bảo đảm xã hội</t>
  </si>
  <si>
    <t xml:space="preserve">Dự phòng ngân sách </t>
  </si>
  <si>
    <t xml:space="preserve">Chi tạo nguồn, điều chỉnh tiền lương </t>
  </si>
  <si>
    <t>Biểu số 73/CK-NSNN</t>
  </si>
  <si>
    <t>TÊN ĐƠN VỊ</t>
  </si>
  <si>
    <t xml:space="preserve">TỔNG SỐ </t>
  </si>
  <si>
    <t>CHI ĐẦU TƯ PHÁT TRIỂN (KHÔNG KỂ CHƯƠNG TRÌNH MỤC TIÊU QUỐC GIA)</t>
  </si>
  <si>
    <t>CHI THƯỜNG XUYÊN (KHÔNG KỂ CHƯƠNG TRÌNH MỤC TIÊU QUỐC GIA)</t>
  </si>
  <si>
    <t>CHI DỰ PHÒNG NGÂN SÁCH</t>
  </si>
  <si>
    <t>CHI TẠO NGUỒN, ĐIỀU CHỈNH TIỀN LƯƠNG</t>
  </si>
  <si>
    <t>CHI CHƯƠNG TRÌNH MTQG</t>
  </si>
  <si>
    <t>CHI CHUYỂN NGUỒN SANG NGÂN SÁCH NĂM SAU</t>
  </si>
  <si>
    <t>TỔNG SỐ</t>
  </si>
  <si>
    <t>CHI ĐẦU TƯ PHÁT TRIỂN</t>
  </si>
  <si>
    <t>CHI THƯỜNG XUYÊN</t>
  </si>
  <si>
    <t>CÁC CƠ QUAN, TỔ CHỨC</t>
  </si>
  <si>
    <t>…</t>
  </si>
  <si>
    <t>V</t>
  </si>
  <si>
    <t>Biểu số 74/CK-NSNN</t>
  </si>
  <si>
    <t>TRONG ĐÓ</t>
  </si>
  <si>
    <t>CHI GIÁO DỤC - ĐÀO TẠO VÀ DẠY NGHỀ</t>
  </si>
  <si>
    <t>CHI KHOA HỌC VÀ CÔNG NGHỆ</t>
  </si>
  <si>
    <t>CHI Y TẾ, DÂN SỐ VÀ GIA ĐÌNH</t>
  </si>
  <si>
    <t>CHI VĂN HÓA THÔNG TIN</t>
  </si>
  <si>
    <t>CHI PHÁT THANH, TRUYỀN HÌNH, THÔNG TẤN</t>
  </si>
  <si>
    <t>CHI THỂ DỤC THỂ THAO</t>
  </si>
  <si>
    <t>CHI BẢO VỆ MÔI TRƯỜNG</t>
  </si>
  <si>
    <t>CHI CÁC HOẠT ĐỘNG KINH TẾ</t>
  </si>
  <si>
    <t>CHI HOẠT ĐỘNG CỦA CƠ QUAN QUẢN LÝ ĐỊA PHƯƠNG, ĐẢNG, ĐOÀN THỂ</t>
  </si>
  <si>
    <t>CHI BẢO ĐẢM XÃ HỘI</t>
  </si>
  <si>
    <t>CHI GIAO THÔNG</t>
  </si>
  <si>
    <t>CHI NÔNG NGHIỆP, LÂM NGHIỆP, THỦY LỢI, THỦY SẢN</t>
  </si>
  <si>
    <t>Biểu số 75/CK-NSNN</t>
  </si>
  <si>
    <t>Biểu số 76/CK-NSNN</t>
  </si>
  <si>
    <t>Stt</t>
  </si>
  <si>
    <t>Tên đơn vị</t>
  </si>
  <si>
    <t>Tổng thu NSNN trên địa bàn</t>
  </si>
  <si>
    <t>Thu ngân sách xã được hưởng theo phân cấp</t>
  </si>
  <si>
    <t>Số bổ sung cân đối từ ngân sách cấp huyện</t>
  </si>
  <si>
    <t>Tổng chi cân đối ngân sách xã</t>
  </si>
  <si>
    <t>Tổng số</t>
  </si>
  <si>
    <t>Thu ngân sách xã hưởng 100%</t>
  </si>
  <si>
    <t xml:space="preserve">Thu ngân sách xã hưởng từ các khoản thu phân chia </t>
  </si>
  <si>
    <t>Biểu số 77/CK-NSNN</t>
  </si>
  <si>
    <t>Bổ sung vốn đầu tư để thực hiện các chương trình mục tiêu, nhiệm vụ</t>
  </si>
  <si>
    <t>Bổ sung vốn sự nghiệp để thực hiện các chế độ, chính sách, nhiệm vụ</t>
  </si>
  <si>
    <t>Bổ sung thực hiện các chương trình mục tiêu quốc gia</t>
  </si>
  <si>
    <t>Biểu số 78/CK-NSNN</t>
  </si>
  <si>
    <t>Trong đó</t>
  </si>
  <si>
    <t>Đầu tư phát triển</t>
  </si>
  <si>
    <t>Kinh phí sự nghiệp</t>
  </si>
  <si>
    <t>Vốn trong nước</t>
  </si>
  <si>
    <t>Vốn ngoài nước</t>
  </si>
  <si>
    <t>2=5+12</t>
  </si>
  <si>
    <t>3=8+15</t>
  </si>
  <si>
    <t>4=5+8</t>
  </si>
  <si>
    <t>5=6+7</t>
  </si>
  <si>
    <t>8=9+10</t>
  </si>
  <si>
    <t>Biểu số 79/CK-NSNN</t>
  </si>
  <si>
    <t>Danh mục dự án</t>
  </si>
  <si>
    <t>Địa điểm xây dựng</t>
  </si>
  <si>
    <t>Năng lực thiết kế</t>
  </si>
  <si>
    <t>Thời gian khởi công - hoàn thành</t>
  </si>
  <si>
    <t>Quyết định đầu tư</t>
  </si>
  <si>
    <t>Giá trị khối lượng thực hiện từ khởi công đến 31/12/…</t>
  </si>
  <si>
    <t>Lũy kế vốn đã bố trí đến 31/12/…</t>
  </si>
  <si>
    <t>Kế hoạch vốn năm</t>
  </si>
  <si>
    <t>Số Quyết định, ngày, tháng, năm ban hành</t>
  </si>
  <si>
    <t>Tổng mức đầu tư được duyệt</t>
  </si>
  <si>
    <t>Tổng số (tất cả các nguồn vốn)</t>
  </si>
  <si>
    <t>Chia theo nguồn vốn</t>
  </si>
  <si>
    <t>Ngoài nước</t>
  </si>
  <si>
    <t>Ngân sách trung ương</t>
  </si>
  <si>
    <t>NGÀNH, LĨNH VỰC, CHƯƠNG TRÌNH…</t>
  </si>
  <si>
    <t>CƠ QUAN, ĐƠN VỊ, XÃ…</t>
  </si>
  <si>
    <t>Chuẩn bị đầu tư</t>
  </si>
  <si>
    <t>Dự án A</t>
  </si>
  <si>
    <t>…………</t>
  </si>
  <si>
    <t>Thực hiện dự án</t>
  </si>
  <si>
    <t>a</t>
  </si>
  <si>
    <t>Dự án chuyển tiếp từ giai đoạn 5 năm … sang giai đoạn 5 năm …</t>
  </si>
  <si>
    <t>Dự án B</t>
  </si>
  <si>
    <t>………….</t>
  </si>
  <si>
    <t>b</t>
  </si>
  <si>
    <t>Dự án khởi công mới trong giai đoạn 5 năm…….</t>
  </si>
  <si>
    <t>Dự án C</t>
  </si>
  <si>
    <t>Phân loại như trên</t>
  </si>
  <si>
    <t>Phân loại như mục A nêu trên</t>
  </si>
  <si>
    <t>…………………</t>
  </si>
  <si>
    <t>DANH MỤC CÁC CHƯƠNG TRÌNH, DỰ ÁN SỬ DỤNG VỐN NGÂN SÁCH NHÀ NƯỚC NĂM…</t>
  </si>
  <si>
    <t>Biểu số 80/CK-NSNN</t>
  </si>
  <si>
    <t>UBND HUYỆN DƯƠNG MINH CHÂU</t>
  </si>
  <si>
    <t>Đơn vị tính: triệu đồng</t>
  </si>
  <si>
    <t>Chi đầu tư và hỗ trợ vốn cho các doanh nghiệp cung cấp sản phẩm, dịch vụ công ích do Nhà nước đặt hàng, các tổ chức kinh tế, các tổ chức tài chính của địa phương theo quy định của pháp luật</t>
  </si>
  <si>
    <t>Chi hoạt động Ban ATGT</t>
  </si>
  <si>
    <t>Chi đầu tư và hỗ trợ vốn cho các doanh nghiệp cung cấp sản phẩm, dịch vụ công ích do Nhà nước đặt hàng, các tổ chức kinh tế,</t>
  </si>
  <si>
    <t>Chi quốc phòng</t>
  </si>
  <si>
    <t>Chi an ninh và trật tự an toàn xã hội</t>
  </si>
  <si>
    <t>Chi thường xuyên khác</t>
  </si>
  <si>
    <t>Văn phòng HĐND-UBND</t>
  </si>
  <si>
    <t>Phòng Nông nghiệp PTNT</t>
  </si>
  <si>
    <t>Phòng Tư pháp</t>
  </si>
  <si>
    <t>Phòng Kinh tế - Hạ tầng</t>
  </si>
  <si>
    <t>Phòng Tài chính - Kế hoạch</t>
  </si>
  <si>
    <t>Phòng Giáo dục đào tạo</t>
  </si>
  <si>
    <t>Phòng Lao động TBXH</t>
  </si>
  <si>
    <t>Phòng Văn hóa - Thông tin</t>
  </si>
  <si>
    <t>Phòng Tài nguyên Môi trường</t>
  </si>
  <si>
    <t>Phòng Nội vụ</t>
  </si>
  <si>
    <t>Thanh tra huyện</t>
  </si>
  <si>
    <t>Mặt trận Tổ quốc</t>
  </si>
  <si>
    <t>Hội Phụ nữ</t>
  </si>
  <si>
    <t>Hội Nông dân</t>
  </si>
  <si>
    <t>Huyện đoàn</t>
  </si>
  <si>
    <t>Hội Cựu chiến binh</t>
  </si>
  <si>
    <t>Huyện ủy</t>
  </si>
  <si>
    <t>Văn phòng Huyện ủy</t>
  </si>
  <si>
    <t>Ban tổ chức</t>
  </si>
  <si>
    <t>Ủy ban kiểm tra</t>
  </si>
  <si>
    <t>Ban tuyên giáo</t>
  </si>
  <si>
    <t>Ban dân vận</t>
  </si>
  <si>
    <t>Hội Đông y</t>
  </si>
  <si>
    <t>Hội Chữ thập đỏ</t>
  </si>
  <si>
    <t>Hội Người cao tuổi</t>
  </si>
  <si>
    <t>Hội người tù kháng chiến</t>
  </si>
  <si>
    <t>Hội Nạn nhân chất độc da cam</t>
  </si>
  <si>
    <t>Hội Cựu giáo chức</t>
  </si>
  <si>
    <t>Hội khuyến học</t>
  </si>
  <si>
    <t>Hội Cựu TNXP</t>
  </si>
  <si>
    <t>CLB Hưu trí</t>
  </si>
  <si>
    <t>Hội Luật gia</t>
  </si>
  <si>
    <t>Hội người mù</t>
  </si>
  <si>
    <t>Trung tâm GDTX</t>
  </si>
  <si>
    <t>Trung tâm Chính trị</t>
  </si>
  <si>
    <t>Trung tâm văn hóa thông tin, thể thao, truyền thanh</t>
  </si>
  <si>
    <t>An ninh</t>
  </si>
  <si>
    <t>Quốc phòng</t>
  </si>
  <si>
    <t>Sự nghiệp kinh tế</t>
  </si>
  <si>
    <t>Ban quản lý Dự án đầu tư xây dựng</t>
  </si>
  <si>
    <t>Ngân hàng chính sách xã hội huyện Dương Minh Châu</t>
  </si>
  <si>
    <t xml:space="preserve">Ngân sách huyện </t>
  </si>
  <si>
    <t>Chi khác ngân sách</t>
  </si>
  <si>
    <t>Mua sắm, sữa chữa</t>
  </si>
  <si>
    <t>CHI QUỐC PHÒNG</t>
  </si>
  <si>
    <t xml:space="preserve">CHI AN NINH VÀ TRẬT TỰ AN TOÀN XA HỘI   </t>
  </si>
  <si>
    <t>CHUẨN BỊ
 ĐẦU TƯ</t>
  </si>
  <si>
    <t>ĐẦU TƯ
 KHÁC</t>
  </si>
  <si>
    <t xml:space="preserve">CHI THƯỜNG 
XUYÊN KHÁC </t>
  </si>
  <si>
    <t>Xã quản lý thu</t>
  </si>
  <si>
    <t>Huyện quản lý thu</t>
  </si>
  <si>
    <t xml:space="preserve">Thị trấn </t>
  </si>
  <si>
    <t>Xã Suối Đá</t>
  </si>
  <si>
    <t>Xã Phan</t>
  </si>
  <si>
    <t>Xã Bàu Năng</t>
  </si>
  <si>
    <t>Xã Chà Là</t>
  </si>
  <si>
    <t>Xã Cầu Khởi</t>
  </si>
  <si>
    <t>Xã Truông Mít</t>
  </si>
  <si>
    <t>Xã Lộc Ninh</t>
  </si>
  <si>
    <t>Xã Bến Củi</t>
  </si>
  <si>
    <t>Xã Phước Minh</t>
  </si>
  <si>
    <t>Xã Phước Ninh</t>
  </si>
  <si>
    <t xml:space="preserve">Phòng Kinh tế và Hạ tầng </t>
  </si>
  <si>
    <t>Ngân sách xã</t>
  </si>
  <si>
    <t xml:space="preserve">PHỤ LỤC </t>
  </si>
  <si>
    <t xml:space="preserve"> (Ban hành kèm theo Thông tư số 343/2016/TT-BTC ngày 30 tháng 12 năm 2016 của Bộ Tài chính)</t>
  </si>
  <si>
    <t xml:space="preserve">Biểu mẫu </t>
  </si>
  <si>
    <t>HỆ THỐNG MẪU BIỂU CÔNG KHAI NGÂN SÁCH HUYỆN 
VÀ NGÂN SÁCH CẤP HUYỆN</t>
  </si>
  <si>
    <t>Phòng Lao động thương binh và Xã hội</t>
  </si>
  <si>
    <t>Phòng Nông nghiệp và Phát triển niing thôn</t>
  </si>
  <si>
    <t>Phòng Văn hoá thông tin</t>
  </si>
  <si>
    <t xml:space="preserve">Chương trình mục tiêu quốc gia </t>
  </si>
  <si>
    <t>Dự toán năm 2023</t>
  </si>
  <si>
    <t>Chương trình mục tiêu giảm nghèo bền vững</t>
  </si>
  <si>
    <t xml:space="preserve">Chương trình mục tiêu quốc gia nông thôn mới </t>
  </si>
  <si>
    <t>Kinh phí thực hiện chỉnh trang đô thị</t>
  </si>
  <si>
    <t>Kinh phí đảm bảo xã hội - hỗ trợ mai táng phí</t>
  </si>
  <si>
    <t>Kinh phí thực hiện công tác bảo trì đường bộ đối với những tuyến đường huyện, đường đô thị</t>
  </si>
  <si>
    <t xml:space="preserve">Chi các chương trình, nhiệm vụ </t>
  </si>
  <si>
    <t>Các đơn vị sự ngiêp giáo dục (Trường học)</t>
  </si>
  <si>
    <t xml:space="preserve">Trung tâm phát triển quỹ đất </t>
  </si>
  <si>
    <t xml:space="preserve">Tiền tết nguyên đán </t>
  </si>
  <si>
    <t>Sự nghiệp giáo dục</t>
  </si>
  <si>
    <t xml:space="preserve">Chi từ ngân sách trên bổ sung có mục tiêu </t>
  </si>
  <si>
    <t>CHI TRẢ NỢ LÃI CÁC KHOẢN DO CHÍNH QUYỀN ĐỊA PHƯƠNG VAY (1)</t>
  </si>
  <si>
    <t>CHI BỔ SUNG QUỸ DỰ TRỮ TÀI CHÍNH (1)</t>
  </si>
  <si>
    <t>VI</t>
  </si>
  <si>
    <t>CHI BỔ SUNG CHO NGÂN SÁCH CẤP DƯỚI (2)</t>
  </si>
  <si>
    <t>VII</t>
  </si>
  <si>
    <t>CẤP XÃ</t>
  </si>
  <si>
    <t>Các cơ quan, tổ chức</t>
  </si>
  <si>
    <t xml:space="preserve">Chi dự phòng ngân sách </t>
  </si>
  <si>
    <t>CÂP HUYỆN</t>
  </si>
  <si>
    <t xml:space="preserve">UBND Thị trấn </t>
  </si>
  <si>
    <t>Chi từ ngân sách cấp trên bổ sung có mục tiêu</t>
  </si>
  <si>
    <t>Chi cân đối ngân sách địa phương</t>
  </si>
  <si>
    <t>CẤP HUYỆN</t>
  </si>
  <si>
    <t>Chi từ nguồn
 ngân sách cấp trên bổ sung có mục tiêu</t>
  </si>
  <si>
    <t>Cân đối ngân sách huyện năm 2024</t>
  </si>
  <si>
    <t>Cân đối nguồn thu, chi dự toán ngân sách cấp huyện và ngân sách xã năm 2024</t>
  </si>
  <si>
    <t>Dự toán thu ngân sách nhà nước năm 2024</t>
  </si>
  <si>
    <t>Dự toán chi ngân sách huyện, chi ngân sách cấp huyện và chi ngân sách xã theo cơ cấu chi năm 2024</t>
  </si>
  <si>
    <t>Dự toán chi ngân sách cấp huyện theo từng lĩnh vực năm 2024</t>
  </si>
  <si>
    <t>Dự toán chi ngân sách cấp huyện cho từng cơ quan, tổ chức năm 2024</t>
  </si>
  <si>
    <t>Dự toán chi đầu tư phát triển của ngân sách cấp huyện cho từng cơ quan, tổ chức theo lĩnh vực năm 2024</t>
  </si>
  <si>
    <t>Dự toán chi thường xuyên của ngân sách cấp huyện cho từng cơ quan, tổ chức theo lĩnh vực năm 2024</t>
  </si>
  <si>
    <t>Dự toán thu, số bổ sung và dự toán chi cân đối ngân sách từng xã năm 2024</t>
  </si>
  <si>
    <t>Dự toán chi bổ sung có mục tiêu từ ngân sách cấp huyện cho ngân sách từng xã năm 2024</t>
  </si>
  <si>
    <t>Dự toán chi chương trình mục tiêu quốc gia ngân sách cấp huyện và ngân sách xã năm 2024</t>
  </si>
  <si>
    <t>CÂN ĐỐI NGÂN SÁCH HUYỆN NĂM 2024</t>
  </si>
  <si>
    <t>ƯTH năm 2023</t>
  </si>
  <si>
    <t>Dự toán năm 2024</t>
  </si>
  <si>
    <t>CÂN ĐỐI NGUỒN THU, CHI DỰ TOÁN NGÂN SÁCH CẤP HUYỆN 
VÀ NGÂN SÁCH XÃ NĂM 2024</t>
  </si>
  <si>
    <t>Ước thực hiện năm 2023</t>
  </si>
  <si>
    <t>DỰ TOÁN THU NGÂN SÁCH NHÀ NƯỚC NĂM 2024</t>
  </si>
  <si>
    <t>DỰ TOÁN CHI NGÂN SÁCH HUYỆN, CHI NGÂN SÁCH CẤP HUYỆN 
VÀ CHI NGÂN SÁCH XÃ THEO CƠ CẤU CHI NĂM 2024</t>
  </si>
  <si>
    <t>DỰ TOÁN CHI NGÂN SÁCH CẤP HUYỆN THEO TỪNG LĨNH VỰC NĂM 2024</t>
  </si>
  <si>
    <t>DỰ TOÁN CHI NGÂN SÁCH CẤP HUYỆN CHO TỪNG CƠ QUAN, TỔ CHỨC NĂM 2024</t>
  </si>
  <si>
    <t>DỰ TOÁN CHI ĐẦU TƯ PHÁT TRIỂN CỦA NGÂN SÁCH CẤP HUYỆN CHO TỪNG CƠ QUAN, TỔ CHỨC THEO LĨNH VỰC NĂM 2024</t>
  </si>
  <si>
    <t>DỰ TOÁN CHI THƯỜNG XUYÊN CỦA NGÂN SÁCH CẤP HUYỆN CHO TỪNG CƠ QUAN, TỔ CHỨC THEO LĨNH VỰC NĂM 2024</t>
  </si>
  <si>
    <t>DỰ TOÁN THU, SỐ BỔ SUNG VÀ DỰ TOÁN CHI CÂN ĐỐI NGÂN SÁCH TỪNG XÃ NĂM 2024</t>
  </si>
  <si>
    <t>DỰ TOÁN CHI BỔ SUNG CÓ MỤC TIÊU TỪ NGÂN SÁCH CẤP HUYỆN 
CHO NGÂN SÁCH TỪNG XÃ NĂM 2024</t>
  </si>
  <si>
    <t>DỰ TOÁN CHI CHƯƠNG TRÌNH MỤC TIÊU QUỐC GIA NGÂN SÁCH CẤP HUYỆN VÀ NGÂN SÁCH XÃ NĂM 2024</t>
  </si>
  <si>
    <t xml:space="preserve">Thu từ nguồn CCTL năm trước chuyển sang </t>
  </si>
  <si>
    <t>Thu từ nguồn CCTL năm trước chuyển sang</t>
  </si>
  <si>
    <t xml:space="preserve">Chi từ ngân sách cấp trên bổ sung </t>
  </si>
  <si>
    <t xml:space="preserve">Dự phòng </t>
  </si>
  <si>
    <t>Chi phụ cấp công tác viên công tác xã hội</t>
  </si>
  <si>
    <t>Chi phụ cấp cộng tác viên bảo vệ, chăm sóc trẻ em</t>
  </si>
  <si>
    <t xml:space="preserve">Kinh phí sự nghiệp kinh tế - chính sách nông nghiệp, thủy lợi </t>
  </si>
  <si>
    <t>Kinh phí Chế độ phụ cấp lực lượng Công an xã bán chuyên trách theo Nghị quyết số 38/NQ-HĐND ngày 09/12/2022</t>
  </si>
  <si>
    <t>Chế độ phụ cấp đối với ấp, khu đội trưởng và dân quân theo Nghị quyết số 39/NQ-HĐND ngày 09/12/2022</t>
  </si>
  <si>
    <t>Số thu từ nguồn cải cách tiền lương năm trước chuyển sang</t>
  </si>
  <si>
    <t>Tổng thu cân đối ngân sách xã</t>
  </si>
  <si>
    <t>3=4+5</t>
  </si>
  <si>
    <t>2=3+8+9+10</t>
  </si>
  <si>
    <t>( Kèm theo Báo cáo số  692/BC-UBND ngày 12 tháng 12 năm 2023 của UBND huyện)</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</si>
</sst>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 #,##0.00_-;_-* &quot;-&quot;??_-;_-@_-"/>
    <numFmt numFmtId="164" formatCode="_-* #,##0_-;\-* #,##0_-;_-* &quot;-&quot;??_-;_-@_-"/>
    <numFmt numFmtId="165" formatCode="_-* #,##0.00\ _₫_-;\-* #,##0.00\ _₫_-;_-* &quot;-&quot;??\ _₫_-;_-@_-"/>
    <numFmt numFmtId="166" formatCode="_(* #,##0.00000_);_(* \(#,##0.00000\);_(* &quot;-&quot;??_);_(@_)"/>
    <numFmt numFmtId="167" formatCode="_(* #,##0_);_(* \(#,##0\);_(* &quot;-&quot;??_);_(@_)"/>
  </numFmts>
  <fonts count="42" x14ac:knownFonts="1">
    <font>
      <sz val="11"/>
      <color theme="1"/>
      <name val="Calibri"/>
      <family val="2"/>
      <scheme val="minor"/>
    </font>
    <font>
      <sz val="11"/>
      <color theme="1"/>
      <name val="Calibri"/>
      <family val="2"/>
      <scheme val="minor"/>
    </font>
    <font>
      <b/>
      <sz val="10"/>
      <color rgb="FF000000"/>
      <name val="Arial"/>
      <family val="2"/>
    </font>
    <font>
      <i/>
      <sz val="10"/>
      <color rgb="FF000000"/>
      <name val="Arial"/>
      <family val="2"/>
    </font>
    <font>
      <b/>
      <sz val="10"/>
      <name val="Arial"/>
      <family val="2"/>
    </font>
    <font>
      <sz val="10"/>
      <name val="Arial"/>
      <family val="2"/>
    </font>
    <font>
      <b/>
      <sz val="12"/>
      <color rgb="FF000000"/>
      <name val="Times New Roman"/>
      <family val="1"/>
    </font>
    <font>
      <sz val="12"/>
      <color theme="1"/>
      <name val="Times New Roman"/>
      <family val="1"/>
    </font>
    <font>
      <i/>
      <sz val="12"/>
      <color rgb="FF000000"/>
      <name val="Times New Roman"/>
      <family val="1"/>
    </font>
    <font>
      <b/>
      <sz val="12"/>
      <name val="Times New Roman"/>
      <family val="1"/>
    </font>
    <font>
      <sz val="12"/>
      <name val="Times New Roman"/>
      <family val="1"/>
    </font>
    <font>
      <i/>
      <sz val="12"/>
      <name val="Times New Roman"/>
      <family val="1"/>
    </font>
    <font>
      <sz val="11"/>
      <color theme="1"/>
      <name val="Calibri"/>
      <family val="2"/>
      <charset val="163"/>
      <scheme val="minor"/>
    </font>
    <font>
      <sz val="11"/>
      <name val="Times New Roman"/>
      <family val="1"/>
    </font>
    <font>
      <sz val="12"/>
      <color rgb="FF000000"/>
      <name val="Times New Roman"/>
      <family val="1"/>
    </font>
    <font>
      <sz val="13"/>
      <name val="Times New Roman"/>
      <family val="1"/>
    </font>
    <font>
      <sz val="11"/>
      <color indexed="8"/>
      <name val="Calibri"/>
      <family val="2"/>
    </font>
    <font>
      <sz val="14"/>
      <name val="VNI-Times"/>
    </font>
    <font>
      <sz val="13"/>
      <name val=".VnTime"/>
      <family val="2"/>
    </font>
    <font>
      <sz val="14"/>
      <name val=".VnTime"/>
      <family val="2"/>
    </font>
    <font>
      <sz val="12"/>
      <name val=".VnTime"/>
      <family val="2"/>
    </font>
    <font>
      <sz val="14"/>
      <color theme="1"/>
      <name val="Times New Roman"/>
      <family val="2"/>
    </font>
    <font>
      <b/>
      <sz val="12"/>
      <color theme="1"/>
      <name val="Times New Roman"/>
      <family val="1"/>
    </font>
    <font>
      <i/>
      <sz val="12"/>
      <color theme="1"/>
      <name val="Times New Roman"/>
      <family val="1"/>
    </font>
    <font>
      <i/>
      <sz val="11"/>
      <name val="Times New Roman"/>
      <family val="1"/>
    </font>
    <font>
      <sz val="11"/>
      <color theme="1"/>
      <name val="Times New Roman"/>
      <family val="1"/>
    </font>
    <font>
      <b/>
      <sz val="10"/>
      <color rgb="FF000000"/>
      <name val="Times New Roman"/>
      <family val="1"/>
    </font>
    <font>
      <b/>
      <sz val="11"/>
      <name val="Times New Roman"/>
      <family val="1"/>
    </font>
    <font>
      <b/>
      <sz val="11"/>
      <color rgb="FF000000"/>
      <name val="Times New Roman"/>
      <family val="1"/>
    </font>
    <font>
      <sz val="13"/>
      <color theme="1"/>
      <name val="Times New Roman"/>
      <family val="1"/>
    </font>
    <font>
      <b/>
      <sz val="13"/>
      <color rgb="FF000000"/>
      <name val="Times New Roman"/>
      <family val="1"/>
    </font>
    <font>
      <i/>
      <sz val="13"/>
      <color rgb="FF000000"/>
      <name val="Times New Roman"/>
      <family val="1"/>
    </font>
    <font>
      <b/>
      <sz val="11"/>
      <color theme="1"/>
      <name val="Times New Roman"/>
      <family val="1"/>
    </font>
    <font>
      <b/>
      <sz val="10"/>
      <name val="Times New Roman"/>
      <family val="1"/>
    </font>
    <font>
      <b/>
      <sz val="10"/>
      <color theme="1"/>
      <name val="Times New Roman"/>
      <family val="1"/>
    </font>
    <font>
      <sz val="10"/>
      <color rgb="FF000000"/>
      <name val="Times New Roman"/>
      <family val="1"/>
    </font>
    <font>
      <sz val="13"/>
      <color rgb="FF000000"/>
      <name val="Times New Roman"/>
      <family val="1"/>
    </font>
    <font>
      <b/>
      <sz val="13"/>
      <color theme="1"/>
      <name val="Times New Roman"/>
      <family val="1"/>
    </font>
    <font>
      <b/>
      <sz val="9"/>
      <color indexed="81"/>
      <name val="Tahoma"/>
      <family val="2"/>
    </font>
    <font>
      <sz val="9"/>
      <color indexed="81"/>
      <name val="Tahoma"/>
      <family val="2"/>
    </font>
    <font>
      <b/>
      <sz val="11"/>
      <color theme="1"/>
      <name val="Calibri"/>
      <family val="2"/>
      <charset val="163"/>
      <scheme val="minor"/>
    </font>
    <font>
      <b/>
      <i/>
      <sz val="11"/>
      <name val="Times New Roman"/>
      <family val="1"/>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s>
  <cellStyleXfs count="34">
    <xf numFmtId="0" fontId="0" fillId="0" borderId="0"/>
    <xf numFmtId="43" fontId="1" fillId="0" borderId="0" applyFont="0" applyFill="0" applyBorder="0" applyAlignment="0" applyProtection="0"/>
    <xf numFmtId="0" fontId="12" fillId="0" borderId="0"/>
    <xf numFmtId="43" fontId="12" fillId="0" borderId="0" applyFont="0" applyFill="0" applyBorder="0" applyAlignment="0" applyProtection="0"/>
    <xf numFmtId="0" fontId="5" fillId="0" borderId="0"/>
    <xf numFmtId="43" fontId="5" fillId="0" borderId="0" applyFont="0" applyFill="0" applyBorder="0" applyAlignment="0" applyProtection="0"/>
    <xf numFmtId="43" fontId="17" fillId="0" borderId="0" applyFont="0" applyFill="0" applyBorder="0" applyAlignment="0" applyProtection="0"/>
    <xf numFmtId="165" fontId="17" fillId="0" borderId="0" applyFont="0" applyFill="0" applyBorder="0" applyAlignment="0" applyProtection="0"/>
    <xf numFmtId="43" fontId="16" fillId="0" borderId="0" applyFont="0" applyFill="0" applyBorder="0" applyAlignment="0" applyProtection="0"/>
    <xf numFmtId="43" fontId="15" fillId="0" borderId="0" applyFont="0" applyFill="0" applyBorder="0" applyAlignment="0" applyProtection="0"/>
    <xf numFmtId="43" fontId="16" fillId="0" borderId="0" applyFont="0" applyFill="0" applyBorder="0" applyAlignment="0" applyProtection="0"/>
    <xf numFmtId="43" fontId="15" fillId="0" borderId="0" applyFont="0" applyFill="0" applyBorder="0" applyAlignment="0" applyProtection="0"/>
    <xf numFmtId="43" fontId="5" fillId="0" borderId="0" applyFont="0" applyFill="0" applyBorder="0" applyAlignment="0" applyProtection="0"/>
    <xf numFmtId="165" fontId="21" fillId="0" borderId="0" applyFont="0" applyFill="0" applyBorder="0" applyAlignment="0" applyProtection="0"/>
    <xf numFmtId="166" fontId="5" fillId="0" borderId="0" applyFont="0" applyFill="0" applyBorder="0" applyAlignment="0" applyProtection="0"/>
    <xf numFmtId="43" fontId="21" fillId="0" borderId="0" applyFont="0" applyFill="0" applyBorder="0" applyAlignment="0" applyProtection="0"/>
    <xf numFmtId="43" fontId="20" fillId="0" borderId="0" applyFont="0" applyFill="0" applyBorder="0" applyAlignment="0" applyProtection="0"/>
    <xf numFmtId="0" fontId="5" fillId="0" borderId="0"/>
    <xf numFmtId="0" fontId="1" fillId="0" borderId="0"/>
    <xf numFmtId="0" fontId="5" fillId="0" borderId="0"/>
    <xf numFmtId="0" fontId="16" fillId="0" borderId="0"/>
    <xf numFmtId="0" fontId="5" fillId="0" borderId="0"/>
    <xf numFmtId="0" fontId="16" fillId="0" borderId="0"/>
    <xf numFmtId="0" fontId="17" fillId="0" borderId="0"/>
    <xf numFmtId="0" fontId="20" fillId="0" borderId="0"/>
    <xf numFmtId="0" fontId="5" fillId="0" borderId="0"/>
    <xf numFmtId="0" fontId="5" fillId="0" borderId="0"/>
    <xf numFmtId="0" fontId="21" fillId="0" borderId="0"/>
    <xf numFmtId="0" fontId="18" fillId="0" borderId="0"/>
    <xf numFmtId="0" fontId="19" fillId="0" borderId="0"/>
    <xf numFmtId="0" fontId="20" fillId="0" borderId="0"/>
    <xf numFmtId="9" fontId="15" fillId="0" borderId="0" applyFont="0" applyFill="0" applyBorder="0" applyAlignment="0" applyProtection="0"/>
    <xf numFmtId="9" fontId="15" fillId="0" borderId="0" applyFont="0" applyFill="0" applyBorder="0" applyAlignment="0" applyProtection="0"/>
    <xf numFmtId="9" fontId="5" fillId="0" borderId="0" applyFont="0" applyFill="0" applyBorder="0" applyAlignment="0" applyProtection="0"/>
  </cellStyleXfs>
  <cellXfs count="155">
    <xf numFmtId="0" fontId="0" fillId="0" borderId="0" xfId="0"/>
    <xf numFmtId="0" fontId="2" fillId="0" borderId="0" xfId="0" applyFont="1"/>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4" fillId="0" borderId="1" xfId="0" applyFont="1" applyBorder="1" applyAlignment="1">
      <alignment vertical="center" wrapText="1"/>
    </xf>
    <xf numFmtId="0" fontId="5" fillId="0" borderId="1" xfId="0" applyFont="1" applyBorder="1" applyAlignment="1">
      <alignment vertical="center" wrapText="1"/>
    </xf>
    <xf numFmtId="0" fontId="7" fillId="0" borderId="0" xfId="0" applyFont="1"/>
    <xf numFmtId="0" fontId="8" fillId="0" borderId="0" xfId="0" applyFont="1" applyAlignment="1">
      <alignment horizontal="right" vertical="center"/>
    </xf>
    <xf numFmtId="0" fontId="9"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9" fillId="0" borderId="1" xfId="0" applyFont="1" applyBorder="1" applyAlignment="1">
      <alignment vertical="center" wrapText="1"/>
    </xf>
    <xf numFmtId="0" fontId="10" fillId="0" borderId="1" xfId="0" applyFont="1" applyBorder="1" applyAlignment="1">
      <alignment vertical="center" wrapText="1"/>
    </xf>
    <xf numFmtId="0" fontId="6" fillId="0" borderId="0" xfId="0" applyFont="1"/>
    <xf numFmtId="0" fontId="11" fillId="0" borderId="1" xfId="0" applyFont="1" applyBorder="1" applyAlignment="1">
      <alignment vertical="center" wrapText="1"/>
    </xf>
    <xf numFmtId="3" fontId="10" fillId="0" borderId="1" xfId="0" applyNumberFormat="1" applyFont="1" applyBorder="1" applyAlignment="1">
      <alignment vertical="center" wrapText="1"/>
    </xf>
    <xf numFmtId="3" fontId="9" fillId="0" borderId="1" xfId="0" applyNumberFormat="1" applyFont="1" applyBorder="1" applyAlignment="1">
      <alignment vertical="center" wrapText="1"/>
    </xf>
    <xf numFmtId="0" fontId="22" fillId="0" borderId="0" xfId="0" applyFont="1"/>
    <xf numFmtId="164" fontId="9" fillId="0" borderId="1" xfId="1" applyNumberFormat="1" applyFont="1" applyBorder="1" applyAlignment="1">
      <alignment vertical="center" wrapText="1"/>
    </xf>
    <xf numFmtId="164" fontId="10" fillId="0" borderId="1" xfId="1" applyNumberFormat="1" applyFont="1" applyBorder="1" applyAlignment="1">
      <alignment vertical="center" wrapText="1"/>
    </xf>
    <xf numFmtId="0" fontId="7" fillId="0" borderId="0" xfId="0" applyFont="1" applyAlignment="1">
      <alignment horizontal="center"/>
    </xf>
    <xf numFmtId="164" fontId="10" fillId="0" borderId="1" xfId="1" applyNumberFormat="1" applyFont="1" applyBorder="1" applyAlignment="1">
      <alignment horizontal="center" vertical="center" wrapText="1"/>
    </xf>
    <xf numFmtId="164" fontId="9" fillId="0" borderId="1" xfId="1" applyNumberFormat="1" applyFont="1" applyBorder="1" applyAlignment="1">
      <alignment horizontal="center" vertical="center" wrapText="1"/>
    </xf>
    <xf numFmtId="164" fontId="7" fillId="0" borderId="0" xfId="0" applyNumberFormat="1" applyFont="1"/>
    <xf numFmtId="164" fontId="22" fillId="0" borderId="0" xfId="0" applyNumberFormat="1" applyFont="1"/>
    <xf numFmtId="0" fontId="14"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14" fillId="0" borderId="1" xfId="0" applyFont="1" applyBorder="1" applyAlignment="1">
      <alignment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23" fillId="0" borderId="0" xfId="0" applyFont="1" applyAlignment="1">
      <alignment horizontal="right"/>
    </xf>
    <xf numFmtId="164" fontId="9" fillId="0" borderId="1" xfId="0" applyNumberFormat="1" applyFont="1" applyBorder="1" applyAlignment="1">
      <alignment horizontal="center" vertical="center" wrapText="1"/>
    </xf>
    <xf numFmtId="0" fontId="10"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0" fillId="0" borderId="1" xfId="0" applyFont="1" applyFill="1" applyBorder="1" applyAlignment="1">
      <alignment vertical="center" wrapText="1"/>
    </xf>
    <xf numFmtId="0" fontId="11" fillId="0" borderId="1" xfId="0" applyFont="1" applyFill="1" applyBorder="1" applyAlignment="1">
      <alignment vertical="center" wrapText="1"/>
    </xf>
    <xf numFmtId="164" fontId="10" fillId="0" borderId="1" xfId="1" applyNumberFormat="1" applyFont="1" applyFill="1" applyBorder="1" applyAlignment="1">
      <alignment horizontal="center" vertical="center" wrapText="1"/>
    </xf>
    <xf numFmtId="164" fontId="11" fillId="0" borderId="1" xfId="1" applyNumberFormat="1" applyFont="1" applyFill="1" applyBorder="1" applyAlignment="1">
      <alignment horizontal="center" vertical="center" wrapText="1"/>
    </xf>
    <xf numFmtId="164" fontId="9" fillId="0" borderId="1" xfId="1" applyNumberFormat="1" applyFont="1" applyFill="1" applyBorder="1" applyAlignment="1">
      <alignment horizontal="center" vertical="center" wrapText="1"/>
    </xf>
    <xf numFmtId="164" fontId="9"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0" fontId="10" fillId="0" borderId="1" xfId="0" applyFont="1" applyBorder="1" applyAlignment="1">
      <alignment horizontal="center" vertical="center" wrapText="1"/>
    </xf>
    <xf numFmtId="0" fontId="14" fillId="0" borderId="1" xfId="0" applyFont="1" applyFill="1" applyBorder="1" applyAlignment="1">
      <alignment vertical="center" wrapText="1"/>
    </xf>
    <xf numFmtId="164" fontId="14" fillId="0" borderId="1" xfId="3" applyNumberFormat="1" applyFont="1" applyBorder="1" applyAlignment="1">
      <alignment vertical="center" wrapText="1"/>
    </xf>
    <xf numFmtId="164" fontId="14" fillId="0" borderId="1" xfId="3" applyNumberFormat="1" applyFont="1" applyFill="1" applyBorder="1" applyAlignment="1">
      <alignment vertical="center" wrapText="1"/>
    </xf>
    <xf numFmtId="0" fontId="7" fillId="0" borderId="1" xfId="0" applyFont="1" applyBorder="1"/>
    <xf numFmtId="0" fontId="24" fillId="0" borderId="1" xfId="0" applyFont="1" applyFill="1" applyBorder="1" applyAlignment="1">
      <alignment vertical="center" wrapText="1"/>
    </xf>
    <xf numFmtId="0" fontId="25" fillId="0" borderId="0" xfId="0" applyFont="1"/>
    <xf numFmtId="0" fontId="27" fillId="0" borderId="0" xfId="0" applyFont="1"/>
    <xf numFmtId="0" fontId="13" fillId="0" borderId="0" xfId="0" applyFont="1"/>
    <xf numFmtId="0" fontId="24" fillId="0" borderId="0" xfId="0" applyFont="1"/>
    <xf numFmtId="0" fontId="25" fillId="0" borderId="1" xfId="0" applyFont="1" applyBorder="1"/>
    <xf numFmtId="0" fontId="13" fillId="0" borderId="1" xfId="0" applyFont="1" applyBorder="1" applyAlignment="1">
      <alignment horizontal="center" vertical="center" wrapText="1"/>
    </xf>
    <xf numFmtId="0" fontId="27" fillId="0" borderId="1" xfId="0" applyFont="1" applyBorder="1" applyAlignment="1">
      <alignment horizontal="center" vertical="center" wrapText="1"/>
    </xf>
    <xf numFmtId="0" fontId="27" fillId="0" borderId="1" xfId="0" applyFont="1" applyBorder="1" applyAlignment="1">
      <alignment vertical="center" wrapText="1"/>
    </xf>
    <xf numFmtId="164" fontId="27" fillId="0" borderId="1" xfId="3" applyNumberFormat="1" applyFont="1" applyBorder="1" applyAlignment="1">
      <alignment vertical="center" wrapText="1"/>
    </xf>
    <xf numFmtId="164" fontId="13" fillId="0" borderId="1" xfId="3" applyNumberFormat="1" applyFont="1" applyBorder="1" applyAlignment="1">
      <alignment vertical="center" wrapText="1"/>
    </xf>
    <xf numFmtId="0" fontId="29" fillId="0" borderId="0" xfId="0" applyFont="1"/>
    <xf numFmtId="0" fontId="30" fillId="0" borderId="0" xfId="0" applyFont="1"/>
    <xf numFmtId="0" fontId="32" fillId="0" borderId="0" xfId="0" applyFont="1"/>
    <xf numFmtId="0" fontId="34" fillId="0" borderId="0" xfId="0" applyFont="1"/>
    <xf numFmtId="0" fontId="33" fillId="0" borderId="1" xfId="0" applyFont="1" applyBorder="1" applyAlignment="1">
      <alignment horizontal="center" vertical="center" wrapText="1"/>
    </xf>
    <xf numFmtId="0" fontId="6" fillId="0" borderId="1" xfId="0" applyFont="1" applyBorder="1" applyAlignment="1">
      <alignment horizontal="center" vertical="center" wrapText="1"/>
    </xf>
    <xf numFmtId="0" fontId="25" fillId="0" borderId="1" xfId="0" applyFont="1" applyBorder="1" applyAlignment="1">
      <alignment vertical="top" wrapText="1"/>
    </xf>
    <xf numFmtId="0" fontId="35" fillId="0" borderId="1" xfId="0" applyFont="1" applyBorder="1" applyAlignment="1">
      <alignment horizontal="center" vertical="center" wrapText="1"/>
    </xf>
    <xf numFmtId="0" fontId="26" fillId="0" borderId="1" xfId="0" applyFont="1" applyBorder="1" applyAlignment="1">
      <alignment vertical="center" wrapText="1"/>
    </xf>
    <xf numFmtId="164" fontId="26" fillId="0" borderId="1" xfId="1" applyNumberFormat="1" applyFont="1" applyBorder="1" applyAlignment="1">
      <alignment vertical="center" wrapText="1"/>
    </xf>
    <xf numFmtId="164" fontId="35" fillId="0" borderId="1" xfId="1" applyNumberFormat="1" applyFont="1" applyBorder="1" applyAlignment="1">
      <alignment vertical="center" wrapText="1"/>
    </xf>
    <xf numFmtId="167" fontId="14" fillId="0" borderId="1" xfId="0" applyNumberFormat="1" applyFont="1" applyBorder="1" applyAlignment="1">
      <alignment horizontal="center" vertical="center" wrapText="1"/>
    </xf>
    <xf numFmtId="0" fontId="14" fillId="0" borderId="1" xfId="0" applyFont="1" applyBorder="1" applyAlignment="1">
      <alignment horizontal="right" vertical="center" wrapText="1"/>
    </xf>
    <xf numFmtId="0" fontId="6" fillId="0" borderId="1" xfId="0" applyFont="1" applyBorder="1" applyAlignment="1">
      <alignment vertical="center" wrapText="1"/>
    </xf>
    <xf numFmtId="167" fontId="6" fillId="0" borderId="1" xfId="0" applyNumberFormat="1" applyFont="1" applyBorder="1" applyAlignment="1">
      <alignment vertical="center" wrapText="1"/>
    </xf>
    <xf numFmtId="0" fontId="7" fillId="0" borderId="1" xfId="0" applyFont="1" applyBorder="1" applyAlignment="1">
      <alignment vertical="top" wrapText="1"/>
    </xf>
    <xf numFmtId="164" fontId="6" fillId="0" borderId="1" xfId="1" applyNumberFormat="1" applyFont="1" applyBorder="1" applyAlignment="1">
      <alignment horizontal="center" vertical="center" wrapText="1"/>
    </xf>
    <xf numFmtId="164" fontId="14" fillId="0" borderId="1" xfId="1" applyNumberFormat="1" applyFont="1" applyBorder="1" applyAlignment="1">
      <alignment horizontal="center" vertical="center" wrapText="1"/>
    </xf>
    <xf numFmtId="0" fontId="30" fillId="0" borderId="1" xfId="0" applyFont="1" applyBorder="1" applyAlignment="1">
      <alignment horizontal="center" vertical="center" wrapText="1"/>
    </xf>
    <xf numFmtId="0" fontId="29" fillId="0" borderId="0" xfId="0" applyFont="1" applyAlignment="1">
      <alignment horizontal="center"/>
    </xf>
    <xf numFmtId="0" fontId="36" fillId="0" borderId="1" xfId="0" applyFont="1" applyBorder="1" applyAlignment="1">
      <alignment vertical="center" wrapText="1"/>
    </xf>
    <xf numFmtId="0" fontId="14" fillId="0" borderId="1" xfId="0" applyFont="1" applyBorder="1" applyAlignment="1">
      <alignment horizontal="center" vertical="center" wrapText="1"/>
    </xf>
    <xf numFmtId="0" fontId="9" fillId="0" borderId="1" xfId="0" applyFont="1" applyBorder="1" applyAlignment="1">
      <alignment horizontal="center" vertical="center" wrapText="1"/>
    </xf>
    <xf numFmtId="0" fontId="6" fillId="0" borderId="1" xfId="0" applyFont="1" applyBorder="1" applyAlignment="1">
      <alignment horizontal="center" vertical="center" wrapText="1"/>
    </xf>
    <xf numFmtId="164" fontId="10" fillId="0" borderId="1" xfId="1" applyNumberFormat="1" applyFont="1" applyBorder="1" applyAlignment="1">
      <alignment horizontal="right" vertical="center" wrapText="1"/>
    </xf>
    <xf numFmtId="0" fontId="27" fillId="0" borderId="1" xfId="0" applyFont="1" applyFill="1" applyBorder="1" applyAlignment="1">
      <alignment horizontal="center" vertical="center" wrapText="1"/>
    </xf>
    <xf numFmtId="0" fontId="27" fillId="0" borderId="1" xfId="0" applyFont="1" applyFill="1" applyBorder="1" applyAlignment="1">
      <alignment vertical="center" wrapText="1"/>
    </xf>
    <xf numFmtId="0" fontId="27" fillId="0" borderId="1" xfId="0" applyFont="1" applyFill="1" applyBorder="1"/>
    <xf numFmtId="0" fontId="13" fillId="0" borderId="1" xfId="0" applyFont="1" applyFill="1" applyBorder="1"/>
    <xf numFmtId="164" fontId="10" fillId="0" borderId="1" xfId="3" applyNumberFormat="1" applyFont="1" applyFill="1" applyBorder="1" applyAlignment="1">
      <alignment horizontal="center" vertical="center" wrapText="1"/>
    </xf>
    <xf numFmtId="164" fontId="11" fillId="0" borderId="1" xfId="3" applyNumberFormat="1" applyFont="1" applyFill="1" applyBorder="1" applyAlignment="1">
      <alignment horizontal="center" vertical="center" wrapText="1"/>
    </xf>
    <xf numFmtId="164" fontId="9" fillId="0" borderId="1" xfId="3" applyNumberFormat="1" applyFont="1" applyFill="1" applyBorder="1" applyAlignment="1">
      <alignment horizontal="center" vertical="center" wrapText="1"/>
    </xf>
    <xf numFmtId="164" fontId="13" fillId="0" borderId="1" xfId="3" applyNumberFormat="1" applyFont="1" applyFill="1" applyBorder="1"/>
    <xf numFmtId="164" fontId="6" fillId="0" borderId="1" xfId="3" applyNumberFormat="1" applyFont="1" applyBorder="1" applyAlignment="1">
      <alignment vertical="center" wrapText="1"/>
    </xf>
    <xf numFmtId="0" fontId="0" fillId="0" borderId="0" xfId="0" applyFont="1"/>
    <xf numFmtId="164" fontId="0" fillId="0" borderId="0" xfId="0" applyNumberFormat="1" applyFont="1"/>
    <xf numFmtId="0" fontId="0" fillId="0" borderId="0" xfId="0" applyFont="1" applyFill="1"/>
    <xf numFmtId="0" fontId="32" fillId="0" borderId="1" xfId="0" applyFont="1" applyBorder="1" applyAlignment="1">
      <alignment horizontal="center"/>
    </xf>
    <xf numFmtId="164" fontId="32" fillId="0" borderId="1" xfId="3" applyNumberFormat="1" applyFont="1" applyBorder="1"/>
    <xf numFmtId="0" fontId="32" fillId="0" borderId="1" xfId="0" applyFont="1" applyBorder="1"/>
    <xf numFmtId="0" fontId="40" fillId="0" borderId="0" xfId="0" applyFont="1"/>
    <xf numFmtId="164" fontId="40" fillId="0" borderId="0" xfId="0" applyNumberFormat="1" applyFont="1"/>
    <xf numFmtId="0" fontId="9" fillId="0" borderId="1" xfId="0" applyFont="1" applyFill="1" applyBorder="1" applyAlignment="1">
      <alignment vertical="center" wrapText="1"/>
    </xf>
    <xf numFmtId="0" fontId="11" fillId="0" borderId="1" xfId="0" applyFont="1" applyBorder="1" applyAlignment="1">
      <alignment horizontal="center" vertical="center" wrapText="1"/>
    </xf>
    <xf numFmtId="0" fontId="9" fillId="0" borderId="1" xfId="0" applyFont="1" applyBorder="1" applyAlignment="1">
      <alignment vertical="center"/>
    </xf>
    <xf numFmtId="0" fontId="27" fillId="0" borderId="1" xfId="0" applyFont="1" applyBorder="1"/>
    <xf numFmtId="164" fontId="10" fillId="0" borderId="1" xfId="3" applyNumberFormat="1" applyFont="1" applyBorder="1" applyAlignment="1">
      <alignment vertical="center" wrapText="1"/>
    </xf>
    <xf numFmtId="164" fontId="11" fillId="0" borderId="1" xfId="3" applyNumberFormat="1" applyFont="1" applyBorder="1" applyAlignment="1">
      <alignment vertical="center" wrapText="1"/>
    </xf>
    <xf numFmtId="164" fontId="27" fillId="0" borderId="1" xfId="3" applyNumberFormat="1" applyFont="1" applyBorder="1"/>
    <xf numFmtId="164" fontId="11" fillId="0" borderId="1" xfId="3" applyNumberFormat="1" applyFont="1" applyFill="1" applyBorder="1" applyAlignment="1">
      <alignment vertical="center" wrapText="1"/>
    </xf>
    <xf numFmtId="0" fontId="13" fillId="0" borderId="1" xfId="0" applyFont="1" applyBorder="1"/>
    <xf numFmtId="164" fontId="13" fillId="0" borderId="1" xfId="3" applyNumberFormat="1" applyFont="1" applyBorder="1"/>
    <xf numFmtId="0" fontId="24" fillId="0" borderId="1" xfId="0" applyFont="1" applyBorder="1"/>
    <xf numFmtId="164" fontId="10" fillId="0" borderId="1" xfId="3" applyNumberFormat="1" applyFont="1" applyBorder="1" applyAlignment="1">
      <alignment horizontal="center" vertical="center" wrapText="1"/>
    </xf>
    <xf numFmtId="164" fontId="9" fillId="0" borderId="1" xfId="3" applyNumberFormat="1" applyFont="1" applyFill="1" applyBorder="1" applyAlignment="1">
      <alignment vertical="center" wrapText="1"/>
    </xf>
    <xf numFmtId="0" fontId="9" fillId="0" borderId="1" xfId="0" applyFont="1" applyBorder="1" applyAlignment="1">
      <alignment horizontal="center" vertical="center" wrapText="1"/>
    </xf>
    <xf numFmtId="3" fontId="7" fillId="0" borderId="0" xfId="0" applyNumberFormat="1" applyFont="1"/>
    <xf numFmtId="43" fontId="7" fillId="0" borderId="0" xfId="1" applyFont="1"/>
    <xf numFmtId="164" fontId="10" fillId="0" borderId="1" xfId="0" applyNumberFormat="1" applyFont="1" applyBorder="1" applyAlignment="1">
      <alignment horizontal="center" vertical="center" wrapText="1"/>
    </xf>
    <xf numFmtId="164" fontId="7" fillId="0" borderId="1" xfId="3" applyNumberFormat="1" applyFont="1" applyBorder="1"/>
    <xf numFmtId="164" fontId="10" fillId="0" borderId="1" xfId="3" applyNumberFormat="1" applyFont="1" applyFill="1" applyBorder="1" applyAlignment="1">
      <alignment vertical="center" wrapText="1"/>
    </xf>
    <xf numFmtId="164" fontId="41" fillId="0" borderId="1" xfId="3" applyNumberFormat="1" applyFont="1" applyBorder="1"/>
    <xf numFmtId="0" fontId="37" fillId="0" borderId="0" xfId="0" applyFont="1" applyAlignment="1">
      <alignment horizontal="center"/>
    </xf>
    <xf numFmtId="0" fontId="37" fillId="0" borderId="0" xfId="0" applyFont="1" applyAlignment="1">
      <alignment horizontal="center" wrapText="1"/>
    </xf>
    <xf numFmtId="0" fontId="30" fillId="0" borderId="1" xfId="0" applyFont="1" applyBorder="1" applyAlignment="1">
      <alignment vertical="center" wrapText="1"/>
    </xf>
    <xf numFmtId="0" fontId="13" fillId="0" borderId="0" xfId="0" applyFont="1" applyAlignment="1">
      <alignment horizontal="center"/>
    </xf>
    <xf numFmtId="0" fontId="6" fillId="0" borderId="0" xfId="0" applyFont="1" applyAlignment="1">
      <alignment horizontal="left" vertical="center" wrapText="1"/>
    </xf>
    <xf numFmtId="0" fontId="6" fillId="0" borderId="0" xfId="0" applyFont="1" applyAlignment="1">
      <alignment horizontal="center" vertical="center" wrapText="1"/>
    </xf>
    <xf numFmtId="0" fontId="6" fillId="0" borderId="0" xfId="0" applyFont="1" applyAlignment="1">
      <alignment horizontal="center" vertical="center"/>
    </xf>
    <xf numFmtId="0" fontId="8" fillId="0" borderId="0" xfId="0" applyFont="1" applyAlignment="1">
      <alignment horizontal="center" vertical="center"/>
    </xf>
    <xf numFmtId="167" fontId="11" fillId="0" borderId="2" xfId="1" applyNumberFormat="1" applyFont="1" applyBorder="1" applyAlignment="1">
      <alignment horizontal="right"/>
    </xf>
    <xf numFmtId="0" fontId="9" fillId="0" borderId="1" xfId="0" applyFont="1" applyBorder="1" applyAlignment="1">
      <alignment horizontal="center" vertical="center" wrapText="1"/>
    </xf>
    <xf numFmtId="0" fontId="6" fillId="0" borderId="0" xfId="0" applyFont="1" applyAlignment="1">
      <alignment horizontal="center"/>
    </xf>
    <xf numFmtId="0" fontId="33" fillId="0" borderId="1" xfId="0" applyFont="1" applyBorder="1" applyAlignment="1">
      <alignment horizontal="center" vertical="center" wrapText="1"/>
    </xf>
    <xf numFmtId="0" fontId="32" fillId="0" borderId="1" xfId="0" applyFont="1" applyBorder="1" applyAlignment="1">
      <alignment horizontal="center" vertical="center" wrapText="1"/>
    </xf>
    <xf numFmtId="0" fontId="32" fillId="0" borderId="1" xfId="0" applyFont="1" applyBorder="1" applyAlignment="1">
      <alignment horizontal="center" vertical="center"/>
    </xf>
    <xf numFmtId="0" fontId="27" fillId="0" borderId="1" xfId="0" applyFont="1" applyBorder="1" applyAlignment="1">
      <alignment horizontal="center" vertical="center" wrapText="1"/>
    </xf>
    <xf numFmtId="0" fontId="27" fillId="0" borderId="1" xfId="0" applyFont="1" applyBorder="1" applyAlignment="1">
      <alignment horizontal="center" wrapText="1"/>
    </xf>
    <xf numFmtId="0" fontId="27" fillId="0" borderId="1" xfId="0" applyFont="1" applyBorder="1" applyAlignment="1">
      <alignment horizontal="center"/>
    </xf>
    <xf numFmtId="0" fontId="34" fillId="0" borderId="1" xfId="0" applyFont="1" applyBorder="1" applyAlignment="1">
      <alignment horizontal="center" vertical="center" wrapText="1"/>
    </xf>
    <xf numFmtId="0" fontId="34" fillId="0" borderId="1" xfId="0" applyFont="1" applyBorder="1" applyAlignment="1">
      <alignment horizontal="center" vertical="center"/>
    </xf>
    <xf numFmtId="0" fontId="30" fillId="0" borderId="0" xfId="0" applyFont="1" applyAlignment="1">
      <alignment horizontal="center" vertical="center"/>
    </xf>
    <xf numFmtId="0" fontId="31" fillId="0" borderId="0" xfId="0" applyFont="1" applyAlignment="1">
      <alignment horizontal="center" vertical="center"/>
    </xf>
    <xf numFmtId="0" fontId="33" fillId="0" borderId="6" xfId="0" applyFont="1" applyBorder="1" applyAlignment="1">
      <alignment horizontal="center" vertical="center" wrapText="1"/>
    </xf>
    <xf numFmtId="0" fontId="33" fillId="0" borderId="2" xfId="0" applyFont="1" applyBorder="1" applyAlignment="1">
      <alignment horizontal="center" vertical="center" wrapText="1"/>
    </xf>
    <xf numFmtId="0" fontId="26" fillId="0" borderId="1" xfId="0" applyFont="1" applyBorder="1" applyAlignment="1">
      <alignment horizontal="center" vertical="center" wrapText="1"/>
    </xf>
    <xf numFmtId="0" fontId="26" fillId="0" borderId="3" xfId="0" applyFont="1" applyBorder="1" applyAlignment="1">
      <alignment horizontal="center" vertical="center" wrapText="1"/>
    </xf>
    <xf numFmtId="0" fontId="26" fillId="0" borderId="4" xfId="0" applyFont="1" applyBorder="1" applyAlignment="1">
      <alignment horizontal="center" vertical="center" wrapText="1"/>
    </xf>
    <xf numFmtId="0" fontId="26" fillId="0" borderId="5" xfId="0" applyFont="1" applyBorder="1" applyAlignment="1">
      <alignment horizontal="center" vertical="center" wrapText="1"/>
    </xf>
    <xf numFmtId="0" fontId="35" fillId="0" borderId="3" xfId="0" applyFont="1" applyBorder="1" applyAlignment="1">
      <alignment horizontal="center" vertical="center" wrapText="1"/>
    </xf>
    <xf numFmtId="0" fontId="35" fillId="0" borderId="4" xfId="0" applyFont="1" applyBorder="1" applyAlignment="1">
      <alignment horizontal="center" vertical="center" wrapText="1"/>
    </xf>
    <xf numFmtId="0" fontId="35" fillId="0" borderId="5" xfId="0" applyFont="1" applyBorder="1" applyAlignment="1">
      <alignment horizontal="center" vertical="center" wrapText="1"/>
    </xf>
    <xf numFmtId="0" fontId="28" fillId="0" borderId="0" xfId="0" applyFont="1" applyAlignment="1">
      <alignment horizontal="center" vertical="center" wrapText="1"/>
    </xf>
    <xf numFmtId="0" fontId="28" fillId="0" borderId="0" xfId="0" applyFont="1" applyAlignment="1">
      <alignment horizontal="center" vertical="center"/>
    </xf>
    <xf numFmtId="0" fontId="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4" fillId="0" borderId="1" xfId="0" applyFont="1" applyBorder="1" applyAlignment="1">
      <alignment horizontal="center" vertical="center" wrapText="1"/>
    </xf>
    <xf numFmtId="0" fontId="2" fillId="0" borderId="0" xfId="0" applyFont="1" applyAlignment="1">
      <alignment horizontal="center" vertical="center"/>
    </xf>
    <xf numFmtId="0" fontId="3" fillId="0" borderId="0" xfId="0" applyFont="1" applyAlignment="1">
      <alignment horizontal="center" vertical="center"/>
    </xf>
  </cellXfs>
  <cellStyles count="34">
    <cellStyle name="Comma" xfId="1" builtinId="3"/>
    <cellStyle name="Comma 10" xfId="3"/>
    <cellStyle name="Comma 2" xfId="6"/>
    <cellStyle name="Comma 2 2" xfId="7"/>
    <cellStyle name="Comma 3" xfId="8"/>
    <cellStyle name="Comma 3 2" xfId="9"/>
    <cellStyle name="Comma 3 2 2" xfId="10"/>
    <cellStyle name="Comma 4" xfId="11"/>
    <cellStyle name="Comma 5" xfId="12"/>
    <cellStyle name="Comma 6" xfId="13"/>
    <cellStyle name="Comma 6 2" xfId="14"/>
    <cellStyle name="Comma 7" xfId="15"/>
    <cellStyle name="Comma 8" xfId="16"/>
    <cellStyle name="Comma 9" xfId="5"/>
    <cellStyle name="Normal" xfId="0" builtinId="0"/>
    <cellStyle name="Normal 10" xfId="17"/>
    <cellStyle name="Normal 11" xfId="18"/>
    <cellStyle name="Normal 12" xfId="19"/>
    <cellStyle name="Normal 13" xfId="20"/>
    <cellStyle name="Normal 14" xfId="4"/>
    <cellStyle name="Normal 15" xfId="2"/>
    <cellStyle name="Normal 2" xfId="21"/>
    <cellStyle name="Normal 2 2" xfId="22"/>
    <cellStyle name="Normal 3" xfId="23"/>
    <cellStyle name="Normal 3 2" xfId="24"/>
    <cellStyle name="Normal 4" xfId="25"/>
    <cellStyle name="Normal 5" xfId="26"/>
    <cellStyle name="Normal 6" xfId="27"/>
    <cellStyle name="Normal 7" xfId="28"/>
    <cellStyle name="Normal 8" xfId="29"/>
    <cellStyle name="Normal 9" xfId="30"/>
    <cellStyle name="Percent 2" xfId="31"/>
    <cellStyle name="Percent 3" xfId="32"/>
    <cellStyle name="Percent 4" xfId="3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workbookViewId="0">
      <selection activeCell="B3" sqref="B3"/>
    </sheetView>
  </sheetViews>
  <sheetFormatPr defaultRowHeight="16.5" x14ac:dyDescent="0.25"/>
  <cols>
    <col min="1" max="1" width="22.85546875" style="56" customWidth="1"/>
    <col min="2" max="2" width="64" style="56" customWidth="1"/>
    <col min="3" max="16384" width="9.140625" style="56"/>
  </cols>
  <sheetData>
    <row r="1" spans="1:2" x14ac:dyDescent="0.25">
      <c r="A1" s="118" t="s">
        <v>277</v>
      </c>
      <c r="B1" s="118"/>
    </row>
    <row r="2" spans="1:2" ht="36" customHeight="1" x14ac:dyDescent="0.25">
      <c r="A2" s="119" t="s">
        <v>280</v>
      </c>
      <c r="B2" s="118"/>
    </row>
    <row r="3" spans="1:2" x14ac:dyDescent="0.25">
      <c r="A3" s="46" t="s">
        <v>278</v>
      </c>
    </row>
    <row r="4" spans="1:2" x14ac:dyDescent="0.25">
      <c r="A4" s="121" t="s">
        <v>349</v>
      </c>
      <c r="B4" s="121"/>
    </row>
    <row r="6" spans="1:2" s="75" customFormat="1" ht="25.5" customHeight="1" x14ac:dyDescent="0.25">
      <c r="A6" s="74" t="s">
        <v>279</v>
      </c>
      <c r="B6" s="74" t="s">
        <v>72</v>
      </c>
    </row>
    <row r="7" spans="1:2" ht="63.75" customHeight="1" x14ac:dyDescent="0.25">
      <c r="A7" s="120" t="s">
        <v>0</v>
      </c>
      <c r="B7" s="120"/>
    </row>
    <row r="8" spans="1:2" ht="33" x14ac:dyDescent="0.25">
      <c r="A8" s="76" t="s">
        <v>30</v>
      </c>
      <c r="B8" s="76" t="s">
        <v>311</v>
      </c>
    </row>
    <row r="9" spans="1:2" ht="33" x14ac:dyDescent="0.25">
      <c r="A9" s="76" t="s">
        <v>45</v>
      </c>
      <c r="B9" s="76" t="s">
        <v>312</v>
      </c>
    </row>
    <row r="10" spans="1:2" ht="33" x14ac:dyDescent="0.25">
      <c r="A10" s="76" t="s">
        <v>71</v>
      </c>
      <c r="B10" s="76" t="s">
        <v>313</v>
      </c>
    </row>
    <row r="11" spans="1:2" ht="33" x14ac:dyDescent="0.25">
      <c r="A11" s="76" t="s">
        <v>93</v>
      </c>
      <c r="B11" s="76" t="s">
        <v>314</v>
      </c>
    </row>
    <row r="12" spans="1:2" ht="33" x14ac:dyDescent="0.25">
      <c r="A12" s="76" t="s">
        <v>117</v>
      </c>
      <c r="B12" s="76" t="s">
        <v>315</v>
      </c>
    </row>
    <row r="13" spans="1:2" ht="33" x14ac:dyDescent="0.25">
      <c r="A13" s="76" t="s">
        <v>132</v>
      </c>
      <c r="B13" s="76" t="s">
        <v>316</v>
      </c>
    </row>
    <row r="14" spans="1:2" ht="33" x14ac:dyDescent="0.25">
      <c r="A14" s="76" t="s">
        <v>146</v>
      </c>
      <c r="B14" s="76" t="s">
        <v>317</v>
      </c>
    </row>
    <row r="15" spans="1:2" ht="33" x14ac:dyDescent="0.25">
      <c r="A15" s="76" t="s">
        <v>147</v>
      </c>
      <c r="B15" s="76" t="s">
        <v>318</v>
      </c>
    </row>
    <row r="16" spans="1:2" ht="33" x14ac:dyDescent="0.25">
      <c r="A16" s="76" t="s">
        <v>157</v>
      </c>
      <c r="B16" s="76" t="s">
        <v>319</v>
      </c>
    </row>
    <row r="17" spans="1:2" ht="33" x14ac:dyDescent="0.25">
      <c r="A17" s="76" t="s">
        <v>161</v>
      </c>
      <c r="B17" s="76" t="s">
        <v>320</v>
      </c>
    </row>
    <row r="18" spans="1:2" ht="33" x14ac:dyDescent="0.25">
      <c r="A18" s="76" t="s">
        <v>172</v>
      </c>
      <c r="B18" s="76" t="s">
        <v>321</v>
      </c>
    </row>
  </sheetData>
  <mergeCells count="4">
    <mergeCell ref="A1:B1"/>
    <mergeCell ref="A2:B2"/>
    <mergeCell ref="A7:B7"/>
    <mergeCell ref="A4:B4"/>
  </mergeCells>
  <pageMargins left="0.7" right="0.7" top="0.75" bottom="0.75" header="0.3" footer="0.3"/>
  <pageSetup paperSize="9"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M21"/>
  <sheetViews>
    <sheetView workbookViewId="0">
      <selection activeCell="L6" sqref="L6:L8"/>
    </sheetView>
  </sheetViews>
  <sheetFormatPr defaultRowHeight="15" x14ac:dyDescent="0.25"/>
  <cols>
    <col min="1" max="1" width="6.42578125" style="46" customWidth="1"/>
    <col min="2" max="2" width="21.140625" style="46" customWidth="1"/>
    <col min="3" max="3" width="9.28515625" style="46" bestFit="1" customWidth="1"/>
    <col min="4" max="4" width="9.28515625" style="46" customWidth="1"/>
    <col min="5" max="5" width="10.28515625" style="46" bestFit="1" customWidth="1"/>
    <col min="6" max="6" width="9.28515625" style="46" bestFit="1" customWidth="1"/>
    <col min="7" max="7" width="10.28515625" style="46" bestFit="1" customWidth="1"/>
    <col min="8" max="8" width="9.28515625" style="46" bestFit="1" customWidth="1"/>
    <col min="9" max="10" width="10.28515625" style="46" bestFit="1" customWidth="1"/>
    <col min="11" max="12" width="9.28515625" style="46" bestFit="1" customWidth="1"/>
    <col min="13" max="13" width="10.28515625" style="46" bestFit="1" customWidth="1"/>
    <col min="14" max="16384" width="9.140625" style="46"/>
  </cols>
  <sheetData>
    <row r="1" spans="1:13" s="56" customFormat="1" ht="16.5" x14ac:dyDescent="0.25">
      <c r="A1" s="56" t="s">
        <v>205</v>
      </c>
      <c r="K1" s="57" t="s">
        <v>157</v>
      </c>
    </row>
    <row r="2" spans="1:13" s="56" customFormat="1" ht="16.5" x14ac:dyDescent="0.25"/>
    <row r="3" spans="1:13" s="56" customFormat="1" ht="16.5" x14ac:dyDescent="0.25">
      <c r="A3" s="137" t="s">
        <v>333</v>
      </c>
      <c r="B3" s="137"/>
      <c r="C3" s="137"/>
      <c r="D3" s="137"/>
      <c r="E3" s="137"/>
      <c r="F3" s="137"/>
      <c r="G3" s="137"/>
      <c r="H3" s="137"/>
      <c r="I3" s="137"/>
      <c r="J3" s="137"/>
      <c r="K3" s="137"/>
      <c r="L3" s="137"/>
      <c r="M3" s="137"/>
    </row>
    <row r="4" spans="1:13" s="56" customFormat="1" ht="16.5" x14ac:dyDescent="0.25">
      <c r="A4" s="138" t="s">
        <v>31</v>
      </c>
      <c r="B4" s="138"/>
      <c r="C4" s="138"/>
      <c r="D4" s="138"/>
      <c r="E4" s="138"/>
      <c r="F4" s="138"/>
      <c r="G4" s="138"/>
      <c r="H4" s="138"/>
      <c r="I4" s="138"/>
      <c r="J4" s="138"/>
      <c r="K4" s="138"/>
      <c r="L4" s="138"/>
      <c r="M4" s="138"/>
    </row>
    <row r="5" spans="1:13" ht="15.75" x14ac:dyDescent="0.25">
      <c r="M5" s="7" t="s">
        <v>32</v>
      </c>
    </row>
    <row r="6" spans="1:13" ht="25.5" customHeight="1" x14ac:dyDescent="0.25">
      <c r="A6" s="141" t="s">
        <v>148</v>
      </c>
      <c r="B6" s="141" t="s">
        <v>149</v>
      </c>
      <c r="C6" s="141" t="s">
        <v>150</v>
      </c>
      <c r="D6" s="141" t="s">
        <v>346</v>
      </c>
      <c r="E6" s="142" t="s">
        <v>151</v>
      </c>
      <c r="F6" s="143"/>
      <c r="G6" s="143"/>
      <c r="H6" s="143"/>
      <c r="I6" s="144"/>
      <c r="J6" s="141" t="s">
        <v>152</v>
      </c>
      <c r="K6" s="141" t="s">
        <v>345</v>
      </c>
      <c r="L6" s="141" t="s">
        <v>18</v>
      </c>
      <c r="M6" s="141" t="s">
        <v>153</v>
      </c>
    </row>
    <row r="7" spans="1:13" x14ac:dyDescent="0.25">
      <c r="A7" s="141"/>
      <c r="B7" s="141"/>
      <c r="C7" s="141"/>
      <c r="D7" s="141"/>
      <c r="E7" s="141" t="s">
        <v>154</v>
      </c>
      <c r="F7" s="145" t="s">
        <v>74</v>
      </c>
      <c r="G7" s="146"/>
      <c r="H7" s="146"/>
      <c r="I7" s="147"/>
      <c r="J7" s="141"/>
      <c r="K7" s="141"/>
      <c r="L7" s="141"/>
      <c r="M7" s="141"/>
    </row>
    <row r="8" spans="1:13" ht="76.5" x14ac:dyDescent="0.25">
      <c r="A8" s="141"/>
      <c r="B8" s="141"/>
      <c r="C8" s="141"/>
      <c r="D8" s="141"/>
      <c r="E8" s="141"/>
      <c r="F8" s="63" t="s">
        <v>155</v>
      </c>
      <c r="G8" s="63" t="s">
        <v>156</v>
      </c>
      <c r="H8" s="61" t="s">
        <v>262</v>
      </c>
      <c r="I8" s="61" t="s">
        <v>263</v>
      </c>
      <c r="J8" s="141"/>
      <c r="K8" s="141"/>
      <c r="L8" s="141"/>
      <c r="M8" s="141"/>
    </row>
    <row r="9" spans="1:13" ht="25.5" x14ac:dyDescent="0.25">
      <c r="A9" s="63" t="s">
        <v>3</v>
      </c>
      <c r="B9" s="63" t="s">
        <v>4</v>
      </c>
      <c r="C9" s="63">
        <v>1</v>
      </c>
      <c r="D9" s="63" t="s">
        <v>348</v>
      </c>
      <c r="E9" s="63" t="s">
        <v>347</v>
      </c>
      <c r="F9" s="63">
        <v>4</v>
      </c>
      <c r="G9" s="63" t="s">
        <v>170</v>
      </c>
      <c r="H9" s="63">
        <v>6</v>
      </c>
      <c r="I9" s="63">
        <v>7</v>
      </c>
      <c r="J9" s="63">
        <v>8</v>
      </c>
      <c r="K9" s="63">
        <v>9</v>
      </c>
      <c r="L9" s="63">
        <v>10</v>
      </c>
      <c r="M9" s="63">
        <v>11</v>
      </c>
    </row>
    <row r="10" spans="1:13" s="58" customFormat="1" ht="14.25" x14ac:dyDescent="0.2">
      <c r="A10" s="64"/>
      <c r="B10" s="64" t="s">
        <v>126</v>
      </c>
      <c r="C10" s="65">
        <f>SUM(C11:C21)</f>
        <v>11161</v>
      </c>
      <c r="D10" s="65">
        <f>SUM(D11:D21)</f>
        <v>85788</v>
      </c>
      <c r="E10" s="65">
        <f t="shared" ref="E10:M10" si="0">SUM(E11:E21)</f>
        <v>45933</v>
      </c>
      <c r="F10" s="65">
        <f t="shared" si="0"/>
        <v>20708</v>
      </c>
      <c r="G10" s="65">
        <f t="shared" si="0"/>
        <v>25225</v>
      </c>
      <c r="H10" s="65">
        <f t="shared" si="0"/>
        <v>813</v>
      </c>
      <c r="I10" s="65">
        <f t="shared" si="0"/>
        <v>24412</v>
      </c>
      <c r="J10" s="65">
        <f t="shared" si="0"/>
        <v>34834</v>
      </c>
      <c r="K10" s="65">
        <f t="shared" si="0"/>
        <v>5021</v>
      </c>
      <c r="L10" s="65">
        <f t="shared" si="0"/>
        <v>0</v>
      </c>
      <c r="M10" s="65">
        <f t="shared" si="0"/>
        <v>85788</v>
      </c>
    </row>
    <row r="11" spans="1:13" ht="15.75" x14ac:dyDescent="0.25">
      <c r="A11" s="24">
        <v>1</v>
      </c>
      <c r="B11" s="26" t="s">
        <v>264</v>
      </c>
      <c r="C11" s="66">
        <v>1455</v>
      </c>
      <c r="D11" s="66">
        <f>+E11+J11+K11+L11</f>
        <v>8057.6</v>
      </c>
      <c r="E11" s="66">
        <f>+F11+G11</f>
        <v>3547</v>
      </c>
      <c r="F11" s="66">
        <v>1686</v>
      </c>
      <c r="G11" s="66">
        <f>+H11+I11</f>
        <v>1861</v>
      </c>
      <c r="H11" s="66">
        <v>126</v>
      </c>
      <c r="I11" s="66">
        <v>1735</v>
      </c>
      <c r="J11" s="66">
        <v>4010.6</v>
      </c>
      <c r="K11" s="66">
        <v>500</v>
      </c>
      <c r="L11" s="66"/>
      <c r="M11" s="66">
        <v>8057.6</v>
      </c>
    </row>
    <row r="12" spans="1:13" ht="15.75" x14ac:dyDescent="0.25">
      <c r="A12" s="24">
        <v>2</v>
      </c>
      <c r="B12" s="26" t="s">
        <v>265</v>
      </c>
      <c r="C12" s="66">
        <v>1068</v>
      </c>
      <c r="D12" s="66">
        <f t="shared" ref="D12:D21" si="1">+E12+J12+K12+L12</f>
        <v>8888.6</v>
      </c>
      <c r="E12" s="66">
        <f t="shared" ref="E12:E21" si="2">+F12+G12</f>
        <v>8507</v>
      </c>
      <c r="F12" s="66">
        <v>2167</v>
      </c>
      <c r="G12" s="66">
        <f t="shared" ref="G12:G21" si="3">+H12+I12</f>
        <v>6340</v>
      </c>
      <c r="H12" s="66">
        <v>39</v>
      </c>
      <c r="I12" s="66">
        <v>6301</v>
      </c>
      <c r="J12" s="66">
        <v>381.6</v>
      </c>
      <c r="K12" s="66"/>
      <c r="L12" s="66"/>
      <c r="M12" s="66">
        <v>8888.6</v>
      </c>
    </row>
    <row r="13" spans="1:13" ht="15.75" x14ac:dyDescent="0.25">
      <c r="A13" s="24">
        <v>3</v>
      </c>
      <c r="B13" s="26" t="s">
        <v>266</v>
      </c>
      <c r="C13" s="66">
        <v>630</v>
      </c>
      <c r="D13" s="66">
        <f t="shared" si="1"/>
        <v>7405.6</v>
      </c>
      <c r="E13" s="66">
        <f t="shared" si="2"/>
        <v>3468</v>
      </c>
      <c r="F13" s="66">
        <v>1825</v>
      </c>
      <c r="G13" s="66">
        <f t="shared" si="3"/>
        <v>1643</v>
      </c>
      <c r="H13" s="66">
        <v>31</v>
      </c>
      <c r="I13" s="66">
        <v>1612</v>
      </c>
      <c r="J13" s="66">
        <v>3456.6</v>
      </c>
      <c r="K13" s="66">
        <v>481</v>
      </c>
      <c r="L13" s="66"/>
      <c r="M13" s="66">
        <v>7405.6</v>
      </c>
    </row>
    <row r="14" spans="1:13" ht="15.75" x14ac:dyDescent="0.25">
      <c r="A14" s="24">
        <v>4</v>
      </c>
      <c r="B14" s="26" t="s">
        <v>267</v>
      </c>
      <c r="C14" s="66">
        <v>1988</v>
      </c>
      <c r="D14" s="66">
        <f t="shared" si="1"/>
        <v>8319.6</v>
      </c>
      <c r="E14" s="66">
        <f t="shared" si="2"/>
        <v>6284</v>
      </c>
      <c r="F14" s="66">
        <v>2906</v>
      </c>
      <c r="G14" s="66">
        <f t="shared" si="3"/>
        <v>3378</v>
      </c>
      <c r="H14" s="66">
        <v>184</v>
      </c>
      <c r="I14" s="66">
        <v>3194</v>
      </c>
      <c r="J14" s="66">
        <v>1444.6</v>
      </c>
      <c r="K14" s="66">
        <v>591</v>
      </c>
      <c r="L14" s="66"/>
      <c r="M14" s="66">
        <v>8319.6</v>
      </c>
    </row>
    <row r="15" spans="1:13" ht="15.75" x14ac:dyDescent="0.25">
      <c r="A15" s="24">
        <v>5</v>
      </c>
      <c r="B15" s="26" t="s">
        <v>268</v>
      </c>
      <c r="C15" s="66">
        <v>876</v>
      </c>
      <c r="D15" s="66">
        <f t="shared" si="1"/>
        <v>8044.6</v>
      </c>
      <c r="E15" s="66">
        <f t="shared" si="2"/>
        <v>3845</v>
      </c>
      <c r="F15" s="66">
        <v>1972</v>
      </c>
      <c r="G15" s="66">
        <f t="shared" si="3"/>
        <v>1873</v>
      </c>
      <c r="H15" s="66">
        <v>47</v>
      </c>
      <c r="I15" s="66">
        <v>1826</v>
      </c>
      <c r="J15" s="66">
        <v>3749.6</v>
      </c>
      <c r="K15" s="66">
        <v>450</v>
      </c>
      <c r="L15" s="66"/>
      <c r="M15" s="66">
        <v>8044.6</v>
      </c>
    </row>
    <row r="16" spans="1:13" ht="15.75" x14ac:dyDescent="0.25">
      <c r="A16" s="24">
        <v>6</v>
      </c>
      <c r="B16" s="26" t="s">
        <v>269</v>
      </c>
      <c r="C16" s="66">
        <v>939</v>
      </c>
      <c r="D16" s="66">
        <f t="shared" si="1"/>
        <v>7077.6</v>
      </c>
      <c r="E16" s="66">
        <f t="shared" si="2"/>
        <v>3383</v>
      </c>
      <c r="F16" s="66">
        <v>1616</v>
      </c>
      <c r="G16" s="66">
        <f t="shared" si="3"/>
        <v>1767</v>
      </c>
      <c r="H16" s="66">
        <v>64</v>
      </c>
      <c r="I16" s="66">
        <v>1703</v>
      </c>
      <c r="J16" s="66">
        <v>3289.6</v>
      </c>
      <c r="K16" s="66">
        <v>405</v>
      </c>
      <c r="L16" s="66"/>
      <c r="M16" s="66">
        <v>7077.6</v>
      </c>
    </row>
    <row r="17" spans="1:13" ht="15.75" x14ac:dyDescent="0.25">
      <c r="A17" s="24">
        <v>7</v>
      </c>
      <c r="B17" s="26" t="s">
        <v>270</v>
      </c>
      <c r="C17" s="66">
        <v>1527</v>
      </c>
      <c r="D17" s="66">
        <f t="shared" si="1"/>
        <v>7870.6</v>
      </c>
      <c r="E17" s="66">
        <f t="shared" si="2"/>
        <v>5485</v>
      </c>
      <c r="F17" s="66">
        <v>2442</v>
      </c>
      <c r="G17" s="66">
        <f t="shared" si="3"/>
        <v>3043</v>
      </c>
      <c r="H17" s="66">
        <v>131</v>
      </c>
      <c r="I17" s="66">
        <v>2912</v>
      </c>
      <c r="J17" s="66">
        <v>1833.6</v>
      </c>
      <c r="K17" s="66">
        <v>552</v>
      </c>
      <c r="L17" s="66"/>
      <c r="M17" s="66">
        <v>7870.6</v>
      </c>
    </row>
    <row r="18" spans="1:13" ht="15.75" x14ac:dyDescent="0.25">
      <c r="A18" s="24">
        <v>8</v>
      </c>
      <c r="B18" s="26" t="s">
        <v>271</v>
      </c>
      <c r="C18" s="66">
        <v>864</v>
      </c>
      <c r="D18" s="66">
        <f t="shared" si="1"/>
        <v>6937.6</v>
      </c>
      <c r="E18" s="66">
        <f t="shared" si="2"/>
        <v>2909</v>
      </c>
      <c r="F18" s="66">
        <v>1487</v>
      </c>
      <c r="G18" s="66">
        <f t="shared" si="3"/>
        <v>1422</v>
      </c>
      <c r="H18" s="66">
        <v>69</v>
      </c>
      <c r="I18" s="66">
        <v>1353</v>
      </c>
      <c r="J18" s="66">
        <v>3554.6</v>
      </c>
      <c r="K18" s="66">
        <v>474</v>
      </c>
      <c r="L18" s="66"/>
      <c r="M18" s="66">
        <v>6937.6</v>
      </c>
    </row>
    <row r="19" spans="1:13" ht="15.75" x14ac:dyDescent="0.25">
      <c r="A19" s="24">
        <v>9</v>
      </c>
      <c r="B19" s="26" t="s">
        <v>272</v>
      </c>
      <c r="C19" s="66">
        <v>354</v>
      </c>
      <c r="D19" s="66">
        <f t="shared" si="1"/>
        <v>6850.6</v>
      </c>
      <c r="E19" s="66">
        <f t="shared" si="2"/>
        <v>1677</v>
      </c>
      <c r="F19" s="66">
        <v>1060</v>
      </c>
      <c r="G19" s="66">
        <f t="shared" si="3"/>
        <v>617</v>
      </c>
      <c r="H19" s="66">
        <v>13</v>
      </c>
      <c r="I19" s="66">
        <v>604</v>
      </c>
      <c r="J19" s="66">
        <v>4692.6000000000004</v>
      </c>
      <c r="K19" s="66">
        <v>481</v>
      </c>
      <c r="L19" s="66"/>
      <c r="M19" s="66">
        <v>6850.6</v>
      </c>
    </row>
    <row r="20" spans="1:13" ht="15.75" x14ac:dyDescent="0.25">
      <c r="A20" s="24">
        <v>10</v>
      </c>
      <c r="B20" s="62" t="s">
        <v>273</v>
      </c>
      <c r="C20" s="66">
        <v>965</v>
      </c>
      <c r="D20" s="66">
        <f t="shared" si="1"/>
        <v>8491.6</v>
      </c>
      <c r="E20" s="66">
        <f t="shared" si="2"/>
        <v>3044</v>
      </c>
      <c r="F20" s="66">
        <v>1800</v>
      </c>
      <c r="G20" s="66">
        <f t="shared" si="3"/>
        <v>1244</v>
      </c>
      <c r="H20" s="66">
        <v>80</v>
      </c>
      <c r="I20" s="66">
        <v>1164</v>
      </c>
      <c r="J20" s="66">
        <v>4847.6000000000004</v>
      </c>
      <c r="K20" s="66">
        <v>600</v>
      </c>
      <c r="L20" s="66"/>
      <c r="M20" s="66">
        <v>8491.6</v>
      </c>
    </row>
    <row r="21" spans="1:13" ht="15.75" x14ac:dyDescent="0.25">
      <c r="A21" s="24">
        <v>11</v>
      </c>
      <c r="B21" s="62" t="s">
        <v>274</v>
      </c>
      <c r="C21" s="66">
        <v>495</v>
      </c>
      <c r="D21" s="66">
        <f t="shared" si="1"/>
        <v>7844</v>
      </c>
      <c r="E21" s="66">
        <f t="shared" si="2"/>
        <v>3784</v>
      </c>
      <c r="F21" s="66">
        <v>1747</v>
      </c>
      <c r="G21" s="66">
        <f t="shared" si="3"/>
        <v>2037</v>
      </c>
      <c r="H21" s="66">
        <v>29</v>
      </c>
      <c r="I21" s="66">
        <v>2008</v>
      </c>
      <c r="J21" s="66">
        <v>3573</v>
      </c>
      <c r="K21" s="66">
        <v>487</v>
      </c>
      <c r="L21" s="66"/>
      <c r="M21" s="66">
        <v>7844</v>
      </c>
    </row>
  </sheetData>
  <mergeCells count="13">
    <mergeCell ref="L6:L8"/>
    <mergeCell ref="M6:M8"/>
    <mergeCell ref="E7:E8"/>
    <mergeCell ref="A3:M3"/>
    <mergeCell ref="A4:M4"/>
    <mergeCell ref="A6:A8"/>
    <mergeCell ref="B6:B8"/>
    <mergeCell ref="C6:C8"/>
    <mergeCell ref="J6:J8"/>
    <mergeCell ref="K6:K8"/>
    <mergeCell ref="E6:I6"/>
    <mergeCell ref="F7:I7"/>
    <mergeCell ref="D6:D8"/>
  </mergeCells>
  <pageMargins left="0.70866141732283472" right="0.70866141732283472" top="0.74803149606299213" bottom="0.74803149606299213" header="0.31496062992125984" footer="0.31496062992125984"/>
  <pageSetup paperSize="9" scale="95" orientation="landscape"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F19"/>
  <sheetViews>
    <sheetView workbookViewId="0">
      <selection activeCell="E17" sqref="E17"/>
    </sheetView>
  </sheetViews>
  <sheetFormatPr defaultRowHeight="15" x14ac:dyDescent="0.25"/>
  <cols>
    <col min="1" max="1" width="6.42578125" style="46" customWidth="1"/>
    <col min="2" max="2" width="22.28515625" style="46" customWidth="1"/>
    <col min="3" max="4" width="14.28515625" style="46" customWidth="1"/>
    <col min="5" max="5" width="14.5703125" style="46" customWidth="1"/>
    <col min="6" max="6" width="15" style="46" customWidth="1"/>
    <col min="7" max="16384" width="9.140625" style="46"/>
  </cols>
  <sheetData>
    <row r="1" spans="1:6" s="6" customFormat="1" ht="15.75" x14ac:dyDescent="0.25">
      <c r="A1" s="6" t="s">
        <v>205</v>
      </c>
      <c r="E1" s="12" t="s">
        <v>161</v>
      </c>
    </row>
    <row r="2" spans="1:6" s="6" customFormat="1" ht="15.75" x14ac:dyDescent="0.25">
      <c r="E2" s="12"/>
    </row>
    <row r="3" spans="1:6" s="6" customFormat="1" ht="30" customHeight="1" x14ac:dyDescent="0.25">
      <c r="A3" s="148" t="s">
        <v>334</v>
      </c>
      <c r="B3" s="149"/>
      <c r="C3" s="149"/>
      <c r="D3" s="149"/>
      <c r="E3" s="149"/>
      <c r="F3" s="149"/>
    </row>
    <row r="4" spans="1:6" s="6" customFormat="1" ht="15.75" x14ac:dyDescent="0.25">
      <c r="A4" s="125" t="s">
        <v>31</v>
      </c>
      <c r="B4" s="125"/>
      <c r="C4" s="125"/>
      <c r="D4" s="125"/>
      <c r="E4" s="125"/>
      <c r="F4" s="125"/>
    </row>
    <row r="5" spans="1:6" ht="15.75" x14ac:dyDescent="0.25">
      <c r="F5" s="7" t="s">
        <v>32</v>
      </c>
    </row>
    <row r="6" spans="1:6" s="6" customFormat="1" ht="94.5" x14ac:dyDescent="0.25">
      <c r="A6" s="61" t="s">
        <v>1</v>
      </c>
      <c r="B6" s="61" t="s">
        <v>149</v>
      </c>
      <c r="C6" s="61" t="s">
        <v>154</v>
      </c>
      <c r="D6" s="61" t="s">
        <v>158</v>
      </c>
      <c r="E6" s="61" t="s">
        <v>159</v>
      </c>
      <c r="F6" s="61" t="s">
        <v>160</v>
      </c>
    </row>
    <row r="7" spans="1:6" s="6" customFormat="1" ht="15.75" x14ac:dyDescent="0.25">
      <c r="A7" s="24" t="s">
        <v>3</v>
      </c>
      <c r="B7" s="24" t="s">
        <v>4</v>
      </c>
      <c r="C7" s="24">
        <v>1</v>
      </c>
      <c r="D7" s="24">
        <v>2</v>
      </c>
      <c r="E7" s="24">
        <v>3</v>
      </c>
      <c r="F7" s="24">
        <v>4</v>
      </c>
    </row>
    <row r="8" spans="1:6" s="16" customFormat="1" ht="15.75" x14ac:dyDescent="0.25">
      <c r="A8" s="69"/>
      <c r="B8" s="69" t="s">
        <v>126</v>
      </c>
      <c r="C8" s="70">
        <f>SUM(C9:C19)</f>
        <v>2668.9999999999995</v>
      </c>
      <c r="D8" s="70">
        <f t="shared" ref="D8:F8" si="0">SUM(D9:D19)</f>
        <v>0</v>
      </c>
      <c r="E8" s="70">
        <f t="shared" si="0"/>
        <v>2668.9999999999995</v>
      </c>
      <c r="F8" s="70">
        <f t="shared" si="0"/>
        <v>0</v>
      </c>
    </row>
    <row r="9" spans="1:6" s="6" customFormat="1" ht="15.75" x14ac:dyDescent="0.25">
      <c r="A9" s="24">
        <v>1</v>
      </c>
      <c r="B9" s="26" t="s">
        <v>264</v>
      </c>
      <c r="C9" s="67">
        <f>+D9+E9+F9</f>
        <v>100.6</v>
      </c>
      <c r="D9" s="24"/>
      <c r="E9" s="68">
        <v>100.6</v>
      </c>
      <c r="F9" s="26"/>
    </row>
    <row r="10" spans="1:6" s="6" customFormat="1" ht="15.75" x14ac:dyDescent="0.25">
      <c r="A10" s="24">
        <v>2</v>
      </c>
      <c r="B10" s="26" t="s">
        <v>265</v>
      </c>
      <c r="C10" s="67">
        <f t="shared" ref="C10:C19" si="1">+D10+E10+F10</f>
        <v>381.6</v>
      </c>
      <c r="D10" s="24"/>
      <c r="E10" s="68">
        <v>381.6</v>
      </c>
      <c r="F10" s="26"/>
    </row>
    <row r="11" spans="1:6" s="6" customFormat="1" ht="15.75" x14ac:dyDescent="0.25">
      <c r="A11" s="24">
        <v>3</v>
      </c>
      <c r="B11" s="26" t="s">
        <v>266</v>
      </c>
      <c r="C11" s="67">
        <f t="shared" si="1"/>
        <v>243.6</v>
      </c>
      <c r="D11" s="24"/>
      <c r="E11" s="68">
        <v>243.6</v>
      </c>
      <c r="F11" s="26"/>
    </row>
    <row r="12" spans="1:6" s="6" customFormat="1" ht="15.75" x14ac:dyDescent="0.25">
      <c r="A12" s="24">
        <v>4</v>
      </c>
      <c r="B12" s="26" t="s">
        <v>267</v>
      </c>
      <c r="C12" s="67">
        <f t="shared" si="1"/>
        <v>298.60000000000002</v>
      </c>
      <c r="D12" s="24"/>
      <c r="E12" s="68">
        <v>298.60000000000002</v>
      </c>
      <c r="F12" s="26"/>
    </row>
    <row r="13" spans="1:6" s="6" customFormat="1" ht="15.75" x14ac:dyDescent="0.25">
      <c r="A13" s="24">
        <v>5</v>
      </c>
      <c r="B13" s="26" t="s">
        <v>268</v>
      </c>
      <c r="C13" s="67">
        <f t="shared" si="1"/>
        <v>215.6</v>
      </c>
      <c r="D13" s="24"/>
      <c r="E13" s="68">
        <v>215.6</v>
      </c>
      <c r="F13" s="26"/>
    </row>
    <row r="14" spans="1:6" s="6" customFormat="1" ht="15.75" x14ac:dyDescent="0.25">
      <c r="A14" s="24">
        <v>6</v>
      </c>
      <c r="B14" s="26" t="s">
        <v>269</v>
      </c>
      <c r="C14" s="67">
        <f t="shared" si="1"/>
        <v>215.6</v>
      </c>
      <c r="D14" s="24"/>
      <c r="E14" s="68">
        <v>215.6</v>
      </c>
      <c r="F14" s="26"/>
    </row>
    <row r="15" spans="1:6" s="6" customFormat="1" ht="15.75" x14ac:dyDescent="0.25">
      <c r="A15" s="24">
        <v>7</v>
      </c>
      <c r="B15" s="26" t="s">
        <v>270</v>
      </c>
      <c r="C15" s="67">
        <f t="shared" si="1"/>
        <v>228.6</v>
      </c>
      <c r="D15" s="24"/>
      <c r="E15" s="68">
        <v>228.6</v>
      </c>
      <c r="F15" s="26"/>
    </row>
    <row r="16" spans="1:6" s="6" customFormat="1" ht="15.75" x14ac:dyDescent="0.25">
      <c r="A16" s="24">
        <v>8</v>
      </c>
      <c r="B16" s="26" t="s">
        <v>271</v>
      </c>
      <c r="C16" s="67">
        <f t="shared" si="1"/>
        <v>215.6</v>
      </c>
      <c r="D16" s="24"/>
      <c r="E16" s="68">
        <v>215.6</v>
      </c>
      <c r="F16" s="26"/>
    </row>
    <row r="17" spans="1:6" s="6" customFormat="1" ht="15.75" x14ac:dyDescent="0.25">
      <c r="A17" s="24">
        <v>9</v>
      </c>
      <c r="B17" s="26" t="s">
        <v>272</v>
      </c>
      <c r="C17" s="67">
        <f t="shared" si="1"/>
        <v>215.6</v>
      </c>
      <c r="D17" s="24"/>
      <c r="E17" s="68">
        <v>215.6</v>
      </c>
      <c r="F17" s="26"/>
    </row>
    <row r="18" spans="1:6" s="6" customFormat="1" ht="15.75" x14ac:dyDescent="0.25">
      <c r="A18" s="24">
        <v>10</v>
      </c>
      <c r="B18" s="71" t="s">
        <v>273</v>
      </c>
      <c r="C18" s="67">
        <f t="shared" si="1"/>
        <v>282.60000000000002</v>
      </c>
      <c r="D18" s="24"/>
      <c r="E18" s="68">
        <v>282.60000000000002</v>
      </c>
      <c r="F18" s="26"/>
    </row>
    <row r="19" spans="1:6" s="6" customFormat="1" ht="15.75" x14ac:dyDescent="0.25">
      <c r="A19" s="24">
        <v>11</v>
      </c>
      <c r="B19" s="71" t="s">
        <v>274</v>
      </c>
      <c r="C19" s="67">
        <f t="shared" si="1"/>
        <v>271</v>
      </c>
      <c r="D19" s="24"/>
      <c r="E19" s="68">
        <v>271</v>
      </c>
      <c r="F19" s="26"/>
    </row>
  </sheetData>
  <mergeCells count="2">
    <mergeCell ref="A3:F3"/>
    <mergeCell ref="A4:F4"/>
  </mergeCells>
  <pageMargins left="0.7" right="0.7" top="0.75" bottom="0.75" header="0.3" footer="0.3"/>
  <pageSetup paperSize="9" orientation="portrait"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L29"/>
  <sheetViews>
    <sheetView workbookViewId="0">
      <selection activeCell="N31" sqref="N31"/>
    </sheetView>
  </sheetViews>
  <sheetFormatPr defaultRowHeight="15.75" x14ac:dyDescent="0.25"/>
  <cols>
    <col min="1" max="1" width="6.5703125" style="6" customWidth="1"/>
    <col min="2" max="2" width="26.42578125" style="6" customWidth="1"/>
    <col min="3" max="3" width="10.140625" style="6" customWidth="1"/>
    <col min="4" max="4" width="10.42578125" style="6" customWidth="1"/>
    <col min="5" max="5" width="9.140625" style="6"/>
    <col min="6" max="6" width="10.28515625" style="6" customWidth="1"/>
    <col min="7" max="7" width="9.7109375" style="6" customWidth="1"/>
    <col min="8" max="8" width="10.140625" style="6" customWidth="1"/>
    <col min="9" max="16384" width="9.140625" style="6"/>
  </cols>
  <sheetData>
    <row r="1" spans="1:12" x14ac:dyDescent="0.25">
      <c r="A1" s="6" t="s">
        <v>205</v>
      </c>
      <c r="J1" s="123" t="s">
        <v>172</v>
      </c>
      <c r="K1" s="123"/>
      <c r="L1" s="123"/>
    </row>
    <row r="4" spans="1:12" x14ac:dyDescent="0.25">
      <c r="A4" s="124" t="s">
        <v>335</v>
      </c>
      <c r="B4" s="124"/>
      <c r="C4" s="124"/>
      <c r="D4" s="124"/>
      <c r="E4" s="124"/>
      <c r="F4" s="124"/>
      <c r="G4" s="124"/>
      <c r="H4" s="124"/>
      <c r="I4" s="124"/>
      <c r="J4" s="124"/>
      <c r="K4" s="124"/>
      <c r="L4" s="124"/>
    </row>
    <row r="5" spans="1:12" x14ac:dyDescent="0.25">
      <c r="A5" s="125" t="s">
        <v>31</v>
      </c>
      <c r="B5" s="125"/>
      <c r="C5" s="125"/>
      <c r="D5" s="125"/>
      <c r="E5" s="125"/>
      <c r="F5" s="125"/>
      <c r="G5" s="125"/>
      <c r="H5" s="125"/>
      <c r="I5" s="125"/>
      <c r="J5" s="125"/>
      <c r="K5" s="125"/>
      <c r="L5" s="125"/>
    </row>
    <row r="6" spans="1:12" x14ac:dyDescent="0.25">
      <c r="L6" s="7" t="s">
        <v>32</v>
      </c>
    </row>
    <row r="7" spans="1:12" ht="15.75" customHeight="1" x14ac:dyDescent="0.25">
      <c r="A7" s="150" t="s">
        <v>1</v>
      </c>
      <c r="B7" s="150" t="s">
        <v>149</v>
      </c>
      <c r="C7" s="150" t="s">
        <v>154</v>
      </c>
      <c r="D7" s="150" t="s">
        <v>162</v>
      </c>
      <c r="E7" s="150"/>
      <c r="F7" s="150" t="s">
        <v>284</v>
      </c>
      <c r="G7" s="150"/>
      <c r="H7" s="150"/>
      <c r="I7" s="150"/>
      <c r="J7" s="150"/>
      <c r="K7" s="150"/>
      <c r="L7" s="150"/>
    </row>
    <row r="8" spans="1:12" ht="15.75" customHeight="1" x14ac:dyDescent="0.25">
      <c r="A8" s="150"/>
      <c r="B8" s="150"/>
      <c r="C8" s="150"/>
      <c r="D8" s="151" t="s">
        <v>163</v>
      </c>
      <c r="E8" s="151" t="s">
        <v>164</v>
      </c>
      <c r="F8" s="150" t="s">
        <v>154</v>
      </c>
      <c r="G8" s="151" t="s">
        <v>163</v>
      </c>
      <c r="H8" s="151"/>
      <c r="I8" s="151"/>
      <c r="J8" s="151" t="s">
        <v>164</v>
      </c>
      <c r="K8" s="151"/>
      <c r="L8" s="151"/>
    </row>
    <row r="9" spans="1:12" ht="47.25" x14ac:dyDescent="0.25">
      <c r="A9" s="150"/>
      <c r="B9" s="150"/>
      <c r="C9" s="150"/>
      <c r="D9" s="151"/>
      <c r="E9" s="151"/>
      <c r="F9" s="150"/>
      <c r="G9" s="24" t="s">
        <v>154</v>
      </c>
      <c r="H9" s="24" t="s">
        <v>165</v>
      </c>
      <c r="I9" s="24" t="s">
        <v>166</v>
      </c>
      <c r="J9" s="24" t="s">
        <v>154</v>
      </c>
      <c r="K9" s="24" t="s">
        <v>165</v>
      </c>
      <c r="L9" s="24" t="s">
        <v>166</v>
      </c>
    </row>
    <row r="10" spans="1:12" x14ac:dyDescent="0.25">
      <c r="A10" s="24" t="s">
        <v>3</v>
      </c>
      <c r="B10" s="24" t="s">
        <v>4</v>
      </c>
      <c r="C10" s="24" t="s">
        <v>78</v>
      </c>
      <c r="D10" s="24" t="s">
        <v>167</v>
      </c>
      <c r="E10" s="24" t="s">
        <v>168</v>
      </c>
      <c r="F10" s="24" t="s">
        <v>169</v>
      </c>
      <c r="G10" s="24" t="s">
        <v>170</v>
      </c>
      <c r="H10" s="24">
        <v>6</v>
      </c>
      <c r="I10" s="24">
        <v>7</v>
      </c>
      <c r="J10" s="24" t="s">
        <v>171</v>
      </c>
      <c r="K10" s="24">
        <v>9</v>
      </c>
      <c r="L10" s="24">
        <v>10</v>
      </c>
    </row>
    <row r="11" spans="1:12" x14ac:dyDescent="0.25">
      <c r="A11" s="61"/>
      <c r="B11" s="69" t="s">
        <v>126</v>
      </c>
      <c r="C11" s="72">
        <f t="shared" ref="C11:L11" si="0">+C12+C18</f>
        <v>135890</v>
      </c>
      <c r="D11" s="72">
        <f t="shared" si="0"/>
        <v>130265</v>
      </c>
      <c r="E11" s="72">
        <f t="shared" si="0"/>
        <v>5625</v>
      </c>
      <c r="F11" s="72">
        <f t="shared" si="0"/>
        <v>135890</v>
      </c>
      <c r="G11" s="72">
        <f t="shared" si="0"/>
        <v>130265</v>
      </c>
      <c r="H11" s="72">
        <f t="shared" si="0"/>
        <v>130265</v>
      </c>
      <c r="I11" s="72">
        <f t="shared" si="0"/>
        <v>0</v>
      </c>
      <c r="J11" s="72">
        <f t="shared" si="0"/>
        <v>5625</v>
      </c>
      <c r="K11" s="72">
        <f t="shared" si="0"/>
        <v>5625</v>
      </c>
      <c r="L11" s="72">
        <f t="shared" si="0"/>
        <v>0</v>
      </c>
    </row>
    <row r="12" spans="1:12" x14ac:dyDescent="0.25">
      <c r="A12" s="61" t="s">
        <v>6</v>
      </c>
      <c r="B12" s="69" t="s">
        <v>75</v>
      </c>
      <c r="C12" s="72">
        <f>SUM(C13:C17)</f>
        <v>135560</v>
      </c>
      <c r="D12" s="72">
        <f t="shared" ref="D12:L12" si="1">SUM(D13:D17)</f>
        <v>130265</v>
      </c>
      <c r="E12" s="72">
        <f t="shared" si="1"/>
        <v>5295</v>
      </c>
      <c r="F12" s="72">
        <f t="shared" si="1"/>
        <v>135560</v>
      </c>
      <c r="G12" s="72">
        <f t="shared" si="1"/>
        <v>130265</v>
      </c>
      <c r="H12" s="72">
        <f t="shared" si="1"/>
        <v>130265</v>
      </c>
      <c r="I12" s="72">
        <f t="shared" si="1"/>
        <v>0</v>
      </c>
      <c r="J12" s="72">
        <f t="shared" si="1"/>
        <v>5295</v>
      </c>
      <c r="K12" s="72">
        <f t="shared" si="1"/>
        <v>5295</v>
      </c>
      <c r="L12" s="72">
        <f t="shared" si="1"/>
        <v>0</v>
      </c>
    </row>
    <row r="13" spans="1:12" x14ac:dyDescent="0.25">
      <c r="A13" s="24">
        <v>1</v>
      </c>
      <c r="B13" s="26" t="s">
        <v>275</v>
      </c>
      <c r="C13" s="73">
        <f>+D13+E13</f>
        <v>400</v>
      </c>
      <c r="D13" s="73">
        <f>+G13</f>
        <v>0</v>
      </c>
      <c r="E13" s="73">
        <f>+J13</f>
        <v>400</v>
      </c>
      <c r="F13" s="73">
        <f>+G13+J13</f>
        <v>400</v>
      </c>
      <c r="G13" s="73">
        <f>+H13+I13</f>
        <v>0</v>
      </c>
      <c r="H13" s="73"/>
      <c r="I13" s="73"/>
      <c r="J13" s="73">
        <f>+K13+L13</f>
        <v>400</v>
      </c>
      <c r="K13" s="73">
        <v>400</v>
      </c>
      <c r="L13" s="73"/>
    </row>
    <row r="14" spans="1:12" ht="31.5" hidden="1" x14ac:dyDescent="0.25">
      <c r="A14" s="77">
        <v>2</v>
      </c>
      <c r="B14" s="26" t="s">
        <v>281</v>
      </c>
      <c r="C14" s="73">
        <f t="shared" ref="C14:C17" si="2">+D14+E14</f>
        <v>0</v>
      </c>
      <c r="D14" s="73">
        <f t="shared" ref="D14:D17" si="3">+G14</f>
        <v>0</v>
      </c>
      <c r="E14" s="73">
        <f t="shared" ref="E14:E17" si="4">+J14</f>
        <v>0</v>
      </c>
      <c r="F14" s="73">
        <f t="shared" ref="F14:F17" si="5">+G14+J14</f>
        <v>0</v>
      </c>
      <c r="G14" s="73">
        <f t="shared" ref="G14:G17" si="6">+H14+I14</f>
        <v>0</v>
      </c>
      <c r="H14" s="73"/>
      <c r="I14" s="73"/>
      <c r="J14" s="73"/>
      <c r="K14" s="73"/>
      <c r="L14" s="73"/>
    </row>
    <row r="15" spans="1:12" ht="31.5" hidden="1" x14ac:dyDescent="0.25">
      <c r="A15" s="77">
        <v>3</v>
      </c>
      <c r="B15" s="26" t="s">
        <v>282</v>
      </c>
      <c r="C15" s="73">
        <f t="shared" si="2"/>
        <v>0</v>
      </c>
      <c r="D15" s="73">
        <f t="shared" si="3"/>
        <v>0</v>
      </c>
      <c r="E15" s="73">
        <f t="shared" si="4"/>
        <v>0</v>
      </c>
      <c r="F15" s="73">
        <f t="shared" si="5"/>
        <v>0</v>
      </c>
      <c r="G15" s="73">
        <f t="shared" si="6"/>
        <v>0</v>
      </c>
      <c r="H15" s="73"/>
      <c r="I15" s="73"/>
      <c r="J15" s="73"/>
      <c r="K15" s="73"/>
      <c r="L15" s="73"/>
    </row>
    <row r="16" spans="1:12" hidden="1" x14ac:dyDescent="0.25">
      <c r="A16" s="77">
        <v>4</v>
      </c>
      <c r="B16" s="26" t="s">
        <v>283</v>
      </c>
      <c r="C16" s="73">
        <f t="shared" si="2"/>
        <v>0</v>
      </c>
      <c r="D16" s="73"/>
      <c r="E16" s="73">
        <f t="shared" si="4"/>
        <v>0</v>
      </c>
      <c r="F16" s="73">
        <f t="shared" si="5"/>
        <v>0</v>
      </c>
      <c r="G16" s="73">
        <f t="shared" si="6"/>
        <v>0</v>
      </c>
      <c r="H16" s="73"/>
      <c r="I16" s="73"/>
      <c r="J16" s="73"/>
      <c r="K16" s="73"/>
      <c r="L16" s="73"/>
    </row>
    <row r="17" spans="1:12" x14ac:dyDescent="0.25">
      <c r="A17" s="77">
        <v>2</v>
      </c>
      <c r="B17" s="26" t="s">
        <v>75</v>
      </c>
      <c r="C17" s="73">
        <f t="shared" si="2"/>
        <v>135160</v>
      </c>
      <c r="D17" s="73">
        <f t="shared" si="3"/>
        <v>130265</v>
      </c>
      <c r="E17" s="73">
        <f t="shared" si="4"/>
        <v>4895</v>
      </c>
      <c r="F17" s="73">
        <f t="shared" si="5"/>
        <v>135160</v>
      </c>
      <c r="G17" s="73">
        <f t="shared" si="6"/>
        <v>130265</v>
      </c>
      <c r="H17" s="73">
        <v>130265</v>
      </c>
      <c r="I17" s="73"/>
      <c r="J17" s="73">
        <f t="shared" ref="J17" si="7">+K17+L17</f>
        <v>4895</v>
      </c>
      <c r="K17" s="73">
        <v>4895</v>
      </c>
      <c r="L17" s="73"/>
    </row>
    <row r="18" spans="1:12" x14ac:dyDescent="0.25">
      <c r="A18" s="61" t="s">
        <v>11</v>
      </c>
      <c r="B18" s="69" t="s">
        <v>276</v>
      </c>
      <c r="C18" s="72">
        <f>SUM(C19:C29)</f>
        <v>330</v>
      </c>
      <c r="D18" s="72">
        <f t="shared" ref="D18:L18" si="8">SUM(D19:D29)</f>
        <v>0</v>
      </c>
      <c r="E18" s="72">
        <f t="shared" si="8"/>
        <v>330</v>
      </c>
      <c r="F18" s="72">
        <f t="shared" si="8"/>
        <v>330</v>
      </c>
      <c r="G18" s="72">
        <f t="shared" si="8"/>
        <v>0</v>
      </c>
      <c r="H18" s="72">
        <f t="shared" si="8"/>
        <v>0</v>
      </c>
      <c r="I18" s="72">
        <f t="shared" si="8"/>
        <v>0</v>
      </c>
      <c r="J18" s="72">
        <f t="shared" si="8"/>
        <v>330</v>
      </c>
      <c r="K18" s="72">
        <f t="shared" si="8"/>
        <v>330</v>
      </c>
      <c r="L18" s="72">
        <f t="shared" si="8"/>
        <v>0</v>
      </c>
    </row>
    <row r="19" spans="1:12" x14ac:dyDescent="0.25">
      <c r="A19" s="24">
        <v>1</v>
      </c>
      <c r="B19" s="26" t="s">
        <v>264</v>
      </c>
      <c r="C19" s="73">
        <f t="shared" ref="C19:C29" si="9">+D19+E19</f>
        <v>30</v>
      </c>
      <c r="D19" s="73"/>
      <c r="E19" s="73">
        <f>+J19</f>
        <v>30</v>
      </c>
      <c r="F19" s="73">
        <f t="shared" ref="F19:F29" si="10">+G19+J19</f>
        <v>30</v>
      </c>
      <c r="G19" s="73"/>
      <c r="H19" s="73"/>
      <c r="I19" s="73"/>
      <c r="J19" s="73">
        <f t="shared" ref="J19:J29" si="11">+K19+L19</f>
        <v>30</v>
      </c>
      <c r="K19" s="73">
        <v>30</v>
      </c>
      <c r="L19" s="73"/>
    </row>
    <row r="20" spans="1:12" x14ac:dyDescent="0.25">
      <c r="A20" s="24">
        <v>2</v>
      </c>
      <c r="B20" s="26" t="s">
        <v>265</v>
      </c>
      <c r="C20" s="73">
        <f t="shared" si="9"/>
        <v>30</v>
      </c>
      <c r="D20" s="73"/>
      <c r="E20" s="73">
        <f t="shared" ref="E20:E29" si="12">+J20</f>
        <v>30</v>
      </c>
      <c r="F20" s="73">
        <f t="shared" si="10"/>
        <v>30</v>
      </c>
      <c r="G20" s="73"/>
      <c r="H20" s="73"/>
      <c r="I20" s="73"/>
      <c r="J20" s="73">
        <f t="shared" si="11"/>
        <v>30</v>
      </c>
      <c r="K20" s="73">
        <v>30</v>
      </c>
      <c r="L20" s="73"/>
    </row>
    <row r="21" spans="1:12" x14ac:dyDescent="0.25">
      <c r="A21" s="24">
        <v>3</v>
      </c>
      <c r="B21" s="26" t="s">
        <v>266</v>
      </c>
      <c r="C21" s="73">
        <f t="shared" si="9"/>
        <v>30</v>
      </c>
      <c r="D21" s="73"/>
      <c r="E21" s="73">
        <f t="shared" si="12"/>
        <v>30</v>
      </c>
      <c r="F21" s="73">
        <f t="shared" si="10"/>
        <v>30</v>
      </c>
      <c r="G21" s="73"/>
      <c r="H21" s="73"/>
      <c r="I21" s="73"/>
      <c r="J21" s="73">
        <f t="shared" si="11"/>
        <v>30</v>
      </c>
      <c r="K21" s="73">
        <v>30</v>
      </c>
      <c r="L21" s="73"/>
    </row>
    <row r="22" spans="1:12" x14ac:dyDescent="0.25">
      <c r="A22" s="24">
        <v>4</v>
      </c>
      <c r="B22" s="26" t="s">
        <v>267</v>
      </c>
      <c r="C22" s="73">
        <f t="shared" si="9"/>
        <v>30</v>
      </c>
      <c r="D22" s="73"/>
      <c r="E22" s="73">
        <f t="shared" si="12"/>
        <v>30</v>
      </c>
      <c r="F22" s="73">
        <f t="shared" si="10"/>
        <v>30</v>
      </c>
      <c r="G22" s="73"/>
      <c r="H22" s="73"/>
      <c r="I22" s="73"/>
      <c r="J22" s="73">
        <f t="shared" si="11"/>
        <v>30</v>
      </c>
      <c r="K22" s="73">
        <v>30</v>
      </c>
      <c r="L22" s="73"/>
    </row>
    <row r="23" spans="1:12" x14ac:dyDescent="0.25">
      <c r="A23" s="24">
        <v>5</v>
      </c>
      <c r="B23" s="26" t="s">
        <v>268</v>
      </c>
      <c r="C23" s="73">
        <f t="shared" si="9"/>
        <v>30</v>
      </c>
      <c r="D23" s="73"/>
      <c r="E23" s="73">
        <f t="shared" si="12"/>
        <v>30</v>
      </c>
      <c r="F23" s="73">
        <f t="shared" si="10"/>
        <v>30</v>
      </c>
      <c r="G23" s="73"/>
      <c r="H23" s="73"/>
      <c r="I23" s="73"/>
      <c r="J23" s="73">
        <f t="shared" si="11"/>
        <v>30</v>
      </c>
      <c r="K23" s="73">
        <v>30</v>
      </c>
      <c r="L23" s="73"/>
    </row>
    <row r="24" spans="1:12" x14ac:dyDescent="0.25">
      <c r="A24" s="24">
        <v>6</v>
      </c>
      <c r="B24" s="26" t="s">
        <v>269</v>
      </c>
      <c r="C24" s="73">
        <f t="shared" si="9"/>
        <v>30</v>
      </c>
      <c r="D24" s="73"/>
      <c r="E24" s="73">
        <f t="shared" si="12"/>
        <v>30</v>
      </c>
      <c r="F24" s="73">
        <f t="shared" si="10"/>
        <v>30</v>
      </c>
      <c r="G24" s="73"/>
      <c r="H24" s="73"/>
      <c r="I24" s="73"/>
      <c r="J24" s="73">
        <f t="shared" si="11"/>
        <v>30</v>
      </c>
      <c r="K24" s="73">
        <v>30</v>
      </c>
      <c r="L24" s="73"/>
    </row>
    <row r="25" spans="1:12" x14ac:dyDescent="0.25">
      <c r="A25" s="24">
        <v>7</v>
      </c>
      <c r="B25" s="26" t="s">
        <v>270</v>
      </c>
      <c r="C25" s="73">
        <f t="shared" si="9"/>
        <v>30</v>
      </c>
      <c r="D25" s="73"/>
      <c r="E25" s="73">
        <f t="shared" si="12"/>
        <v>30</v>
      </c>
      <c r="F25" s="73">
        <f t="shared" si="10"/>
        <v>30</v>
      </c>
      <c r="G25" s="73"/>
      <c r="H25" s="73"/>
      <c r="I25" s="73"/>
      <c r="J25" s="73">
        <f t="shared" si="11"/>
        <v>30</v>
      </c>
      <c r="K25" s="73">
        <v>30</v>
      </c>
      <c r="L25" s="73"/>
    </row>
    <row r="26" spans="1:12" x14ac:dyDescent="0.25">
      <c r="A26" s="24">
        <v>8</v>
      </c>
      <c r="B26" s="26" t="s">
        <v>271</v>
      </c>
      <c r="C26" s="73">
        <f t="shared" si="9"/>
        <v>30</v>
      </c>
      <c r="D26" s="73"/>
      <c r="E26" s="73">
        <f t="shared" si="12"/>
        <v>30</v>
      </c>
      <c r="F26" s="73">
        <f t="shared" si="10"/>
        <v>30</v>
      </c>
      <c r="G26" s="73"/>
      <c r="H26" s="73"/>
      <c r="I26" s="73"/>
      <c r="J26" s="73">
        <f t="shared" si="11"/>
        <v>30</v>
      </c>
      <c r="K26" s="73">
        <v>30</v>
      </c>
      <c r="L26" s="73"/>
    </row>
    <row r="27" spans="1:12" x14ac:dyDescent="0.25">
      <c r="A27" s="24">
        <v>9</v>
      </c>
      <c r="B27" s="26" t="s">
        <v>272</v>
      </c>
      <c r="C27" s="73">
        <f t="shared" si="9"/>
        <v>30</v>
      </c>
      <c r="D27" s="73"/>
      <c r="E27" s="73">
        <f t="shared" si="12"/>
        <v>30</v>
      </c>
      <c r="F27" s="73">
        <f t="shared" si="10"/>
        <v>30</v>
      </c>
      <c r="G27" s="73"/>
      <c r="H27" s="73"/>
      <c r="I27" s="73"/>
      <c r="J27" s="73">
        <f t="shared" si="11"/>
        <v>30</v>
      </c>
      <c r="K27" s="73">
        <v>30</v>
      </c>
      <c r="L27" s="73"/>
    </row>
    <row r="28" spans="1:12" x14ac:dyDescent="0.25">
      <c r="A28" s="24">
        <v>10</v>
      </c>
      <c r="B28" s="71" t="s">
        <v>273</v>
      </c>
      <c r="C28" s="73">
        <f t="shared" si="9"/>
        <v>30</v>
      </c>
      <c r="D28" s="73"/>
      <c r="E28" s="73">
        <f t="shared" si="12"/>
        <v>30</v>
      </c>
      <c r="F28" s="73">
        <f t="shared" si="10"/>
        <v>30</v>
      </c>
      <c r="G28" s="73"/>
      <c r="H28" s="73"/>
      <c r="I28" s="73"/>
      <c r="J28" s="73">
        <f t="shared" si="11"/>
        <v>30</v>
      </c>
      <c r="K28" s="73">
        <v>30</v>
      </c>
      <c r="L28" s="73"/>
    </row>
    <row r="29" spans="1:12" x14ac:dyDescent="0.25">
      <c r="A29" s="24">
        <v>11</v>
      </c>
      <c r="B29" s="71" t="s">
        <v>274</v>
      </c>
      <c r="C29" s="73">
        <f t="shared" si="9"/>
        <v>30</v>
      </c>
      <c r="D29" s="73"/>
      <c r="E29" s="73">
        <f t="shared" si="12"/>
        <v>30</v>
      </c>
      <c r="F29" s="73">
        <f t="shared" si="10"/>
        <v>30</v>
      </c>
      <c r="G29" s="73"/>
      <c r="H29" s="73"/>
      <c r="I29" s="73"/>
      <c r="J29" s="73">
        <f t="shared" si="11"/>
        <v>30</v>
      </c>
      <c r="K29" s="73">
        <v>30</v>
      </c>
      <c r="L29" s="73"/>
    </row>
  </sheetData>
  <mergeCells count="13">
    <mergeCell ref="J1:L1"/>
    <mergeCell ref="A4:L4"/>
    <mergeCell ref="A5:L5"/>
    <mergeCell ref="A7:A9"/>
    <mergeCell ref="B7:B9"/>
    <mergeCell ref="C7:C9"/>
    <mergeCell ref="D7:E7"/>
    <mergeCell ref="F7:L7"/>
    <mergeCell ref="D8:D9"/>
    <mergeCell ref="E8:E9"/>
    <mergeCell ref="F8:F9"/>
    <mergeCell ref="G8:I8"/>
    <mergeCell ref="J8:L8"/>
  </mergeCells>
  <pageMargins left="0.70866141732283472" right="0.70866141732283472" top="0.74803149606299213" bottom="0.74803149606299213" header="0.31496062992125984" footer="0.31496062992125984"/>
  <pageSetup paperSize="9" orientation="landscape"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8"/>
  <sheetViews>
    <sheetView workbookViewId="0">
      <selection activeCell="F18" sqref="F18"/>
    </sheetView>
  </sheetViews>
  <sheetFormatPr defaultRowHeight="15" x14ac:dyDescent="0.25"/>
  <cols>
    <col min="1" max="1" width="6.7109375" customWidth="1"/>
    <col min="2" max="2" width="29.140625" customWidth="1"/>
  </cols>
  <sheetData>
    <row r="1" spans="1:22" x14ac:dyDescent="0.25">
      <c r="A1" t="s">
        <v>205</v>
      </c>
      <c r="U1" s="1" t="s">
        <v>204</v>
      </c>
    </row>
    <row r="3" spans="1:22" x14ac:dyDescent="0.25">
      <c r="A3" s="153" t="s">
        <v>203</v>
      </c>
      <c r="B3" s="153"/>
      <c r="C3" s="153"/>
      <c r="D3" s="153"/>
      <c r="E3" s="153"/>
      <c r="F3" s="153"/>
      <c r="G3" s="153"/>
      <c r="H3" s="153"/>
      <c r="I3" s="153"/>
      <c r="J3" s="153"/>
      <c r="K3" s="153"/>
      <c r="L3" s="153"/>
      <c r="M3" s="153"/>
      <c r="N3" s="153"/>
      <c r="O3" s="153"/>
      <c r="P3" s="153"/>
      <c r="Q3" s="153"/>
      <c r="R3" s="153"/>
      <c r="S3" s="153"/>
      <c r="T3" s="153"/>
      <c r="U3" s="153"/>
      <c r="V3" s="153"/>
    </row>
    <row r="4" spans="1:22" x14ac:dyDescent="0.25">
      <c r="A4" s="154" t="s">
        <v>31</v>
      </c>
      <c r="B4" s="154"/>
      <c r="C4" s="154"/>
      <c r="D4" s="154"/>
      <c r="E4" s="154"/>
      <c r="F4" s="154"/>
      <c r="G4" s="154"/>
      <c r="H4" s="154"/>
      <c r="I4" s="154"/>
      <c r="J4" s="154"/>
      <c r="K4" s="154"/>
      <c r="L4" s="154"/>
      <c r="M4" s="154"/>
      <c r="N4" s="154"/>
      <c r="O4" s="154"/>
      <c r="P4" s="154"/>
      <c r="Q4" s="154"/>
      <c r="R4" s="154"/>
      <c r="S4" s="154"/>
      <c r="T4" s="154"/>
      <c r="U4" s="154"/>
      <c r="V4" s="154"/>
    </row>
    <row r="6" spans="1:22" x14ac:dyDescent="0.25">
      <c r="A6" s="152" t="s">
        <v>1</v>
      </c>
      <c r="B6" s="152" t="s">
        <v>173</v>
      </c>
      <c r="C6" s="152" t="s">
        <v>174</v>
      </c>
      <c r="D6" s="152" t="s">
        <v>175</v>
      </c>
      <c r="E6" s="152" t="s">
        <v>176</v>
      </c>
      <c r="F6" s="152" t="s">
        <v>177</v>
      </c>
      <c r="G6" s="152"/>
      <c r="H6" s="152"/>
      <c r="I6" s="152"/>
      <c r="J6" s="152"/>
      <c r="K6" s="152" t="s">
        <v>178</v>
      </c>
      <c r="L6" s="152"/>
      <c r="M6" s="152"/>
      <c r="N6" s="152"/>
      <c r="O6" s="152" t="s">
        <v>179</v>
      </c>
      <c r="P6" s="152"/>
      <c r="Q6" s="152"/>
      <c r="R6" s="152"/>
      <c r="S6" s="152" t="s">
        <v>180</v>
      </c>
      <c r="T6" s="152"/>
      <c r="U6" s="152"/>
      <c r="V6" s="152"/>
    </row>
    <row r="7" spans="1:22" x14ac:dyDescent="0.25">
      <c r="A7" s="152"/>
      <c r="B7" s="152"/>
      <c r="C7" s="152"/>
      <c r="D7" s="152"/>
      <c r="E7" s="152"/>
      <c r="F7" s="152" t="s">
        <v>181</v>
      </c>
      <c r="G7" s="152" t="s">
        <v>182</v>
      </c>
      <c r="H7" s="152"/>
      <c r="I7" s="152"/>
      <c r="J7" s="152"/>
      <c r="K7" s="152"/>
      <c r="L7" s="152"/>
      <c r="M7" s="152"/>
      <c r="N7" s="152"/>
      <c r="O7" s="152"/>
      <c r="P7" s="152"/>
      <c r="Q7" s="152"/>
      <c r="R7" s="152"/>
      <c r="S7" s="152"/>
      <c r="T7" s="152"/>
      <c r="U7" s="152"/>
      <c r="V7" s="152"/>
    </row>
    <row r="8" spans="1:22" x14ac:dyDescent="0.25">
      <c r="A8" s="152"/>
      <c r="B8" s="152"/>
      <c r="C8" s="152"/>
      <c r="D8" s="152"/>
      <c r="E8" s="152"/>
      <c r="F8" s="152"/>
      <c r="G8" s="152" t="s">
        <v>183</v>
      </c>
      <c r="H8" s="152" t="s">
        <v>184</v>
      </c>
      <c r="I8" s="152"/>
      <c r="J8" s="152"/>
      <c r="K8" s="152" t="s">
        <v>154</v>
      </c>
      <c r="L8" s="152" t="s">
        <v>184</v>
      </c>
      <c r="M8" s="152"/>
      <c r="N8" s="152"/>
      <c r="O8" s="152" t="s">
        <v>154</v>
      </c>
      <c r="P8" s="152" t="s">
        <v>184</v>
      </c>
      <c r="Q8" s="152"/>
      <c r="R8" s="152"/>
      <c r="S8" s="152" t="s">
        <v>154</v>
      </c>
      <c r="T8" s="152" t="s">
        <v>184</v>
      </c>
      <c r="U8" s="152"/>
      <c r="V8" s="152"/>
    </row>
    <row r="9" spans="1:22" ht="51" x14ac:dyDescent="0.25">
      <c r="A9" s="152"/>
      <c r="B9" s="152"/>
      <c r="C9" s="152"/>
      <c r="D9" s="152"/>
      <c r="E9" s="152"/>
      <c r="F9" s="152"/>
      <c r="G9" s="152"/>
      <c r="H9" s="2" t="s">
        <v>185</v>
      </c>
      <c r="I9" s="2" t="s">
        <v>186</v>
      </c>
      <c r="J9" s="2" t="s">
        <v>130</v>
      </c>
      <c r="K9" s="152"/>
      <c r="L9" s="2" t="s">
        <v>185</v>
      </c>
      <c r="M9" s="2" t="s">
        <v>186</v>
      </c>
      <c r="N9" s="2" t="s">
        <v>130</v>
      </c>
      <c r="O9" s="152"/>
      <c r="P9" s="2" t="s">
        <v>185</v>
      </c>
      <c r="Q9" s="2" t="s">
        <v>186</v>
      </c>
      <c r="R9" s="2" t="s">
        <v>130</v>
      </c>
      <c r="S9" s="152"/>
      <c r="T9" s="2" t="s">
        <v>185</v>
      </c>
      <c r="U9" s="2" t="s">
        <v>186</v>
      </c>
      <c r="V9" s="2" t="s">
        <v>130</v>
      </c>
    </row>
    <row r="10" spans="1:22" x14ac:dyDescent="0.25">
      <c r="A10" s="2" t="s">
        <v>3</v>
      </c>
      <c r="B10" s="2" t="s">
        <v>4</v>
      </c>
      <c r="C10" s="2">
        <v>1</v>
      </c>
      <c r="D10" s="2">
        <v>2</v>
      </c>
      <c r="E10" s="2">
        <v>3</v>
      </c>
      <c r="F10" s="2">
        <v>4</v>
      </c>
      <c r="G10" s="2">
        <v>5</v>
      </c>
      <c r="H10" s="2">
        <v>6</v>
      </c>
      <c r="I10" s="2">
        <v>7</v>
      </c>
      <c r="J10" s="2">
        <v>8</v>
      </c>
      <c r="K10" s="2">
        <v>9</v>
      </c>
      <c r="L10" s="2">
        <v>10</v>
      </c>
      <c r="M10" s="2">
        <v>11</v>
      </c>
      <c r="N10" s="2">
        <v>12</v>
      </c>
      <c r="O10" s="2">
        <v>13</v>
      </c>
      <c r="P10" s="2">
        <v>14</v>
      </c>
      <c r="Q10" s="2">
        <v>15</v>
      </c>
      <c r="R10" s="2">
        <v>16</v>
      </c>
      <c r="S10" s="2">
        <v>17</v>
      </c>
      <c r="T10" s="2">
        <v>18</v>
      </c>
      <c r="U10" s="2">
        <v>19</v>
      </c>
      <c r="V10" s="2">
        <v>20</v>
      </c>
    </row>
    <row r="11" spans="1:22" x14ac:dyDescent="0.25">
      <c r="A11" s="2"/>
      <c r="B11" s="4" t="s">
        <v>154</v>
      </c>
      <c r="C11" s="2"/>
      <c r="D11" s="2"/>
      <c r="E11" s="2"/>
      <c r="F11" s="2"/>
      <c r="G11" s="2"/>
      <c r="H11" s="2"/>
      <c r="I11" s="2"/>
      <c r="J11" s="2"/>
      <c r="K11" s="2"/>
      <c r="L11" s="2"/>
      <c r="M11" s="2"/>
      <c r="N11" s="2"/>
      <c r="O11" s="2"/>
      <c r="P11" s="2"/>
      <c r="Q11" s="2"/>
      <c r="R11" s="2"/>
      <c r="S11" s="2"/>
      <c r="T11" s="2"/>
      <c r="U11" s="2"/>
      <c r="V11" s="2"/>
    </row>
    <row r="12" spans="1:22" ht="25.5" x14ac:dyDescent="0.25">
      <c r="A12" s="2" t="s">
        <v>3</v>
      </c>
      <c r="B12" s="4" t="s">
        <v>187</v>
      </c>
      <c r="C12" s="2"/>
      <c r="D12" s="2"/>
      <c r="E12" s="2"/>
      <c r="F12" s="2"/>
      <c r="G12" s="2"/>
      <c r="H12" s="2"/>
      <c r="I12" s="2"/>
      <c r="J12" s="2"/>
      <c r="K12" s="2"/>
      <c r="L12" s="2"/>
      <c r="M12" s="2"/>
      <c r="N12" s="2"/>
      <c r="O12" s="2"/>
      <c r="P12" s="2"/>
      <c r="Q12" s="2"/>
      <c r="R12" s="2"/>
      <c r="S12" s="2"/>
      <c r="T12" s="2"/>
      <c r="U12" s="2"/>
      <c r="V12" s="2"/>
    </row>
    <row r="13" spans="1:22" x14ac:dyDescent="0.25">
      <c r="A13" s="2" t="s">
        <v>6</v>
      </c>
      <c r="B13" s="4" t="s">
        <v>188</v>
      </c>
      <c r="C13" s="2"/>
      <c r="D13" s="2"/>
      <c r="E13" s="2"/>
      <c r="F13" s="2"/>
      <c r="G13" s="2"/>
      <c r="H13" s="2"/>
      <c r="I13" s="2"/>
      <c r="J13" s="2"/>
      <c r="K13" s="2"/>
      <c r="L13" s="2"/>
      <c r="M13" s="2"/>
      <c r="N13" s="2"/>
      <c r="O13" s="2"/>
      <c r="P13" s="2"/>
      <c r="Q13" s="2"/>
      <c r="R13" s="2"/>
      <c r="S13" s="2"/>
      <c r="T13" s="2"/>
      <c r="U13" s="2"/>
      <c r="V13" s="2"/>
    </row>
    <row r="14" spans="1:22" x14ac:dyDescent="0.25">
      <c r="A14" s="2">
        <v>1</v>
      </c>
      <c r="B14" s="4" t="s">
        <v>189</v>
      </c>
      <c r="C14" s="2"/>
      <c r="D14" s="2"/>
      <c r="E14" s="2"/>
      <c r="F14" s="2"/>
      <c r="G14" s="2"/>
      <c r="H14" s="2"/>
      <c r="I14" s="2"/>
      <c r="J14" s="2"/>
      <c r="K14" s="2"/>
      <c r="L14" s="2"/>
      <c r="M14" s="2"/>
      <c r="N14" s="2"/>
      <c r="O14" s="2"/>
      <c r="P14" s="2"/>
      <c r="Q14" s="2"/>
      <c r="R14" s="2"/>
      <c r="S14" s="2"/>
      <c r="T14" s="2"/>
      <c r="U14" s="2"/>
      <c r="V14" s="2"/>
    </row>
    <row r="15" spans="1:22" x14ac:dyDescent="0.25">
      <c r="A15" s="3" t="s">
        <v>8</v>
      </c>
      <c r="B15" s="5" t="s">
        <v>190</v>
      </c>
      <c r="C15" s="3"/>
      <c r="D15" s="3"/>
      <c r="E15" s="3"/>
      <c r="F15" s="3"/>
      <c r="G15" s="3"/>
      <c r="H15" s="3"/>
      <c r="I15" s="3"/>
      <c r="J15" s="3"/>
      <c r="K15" s="3"/>
      <c r="L15" s="3"/>
      <c r="M15" s="3"/>
      <c r="N15" s="3"/>
      <c r="O15" s="3"/>
      <c r="P15" s="3"/>
      <c r="Q15" s="3"/>
      <c r="R15" s="3"/>
      <c r="S15" s="3"/>
      <c r="T15" s="3"/>
      <c r="U15" s="3"/>
      <c r="V15" s="3"/>
    </row>
    <row r="16" spans="1:22" x14ac:dyDescent="0.25">
      <c r="A16" s="3" t="s">
        <v>8</v>
      </c>
      <c r="B16" s="5" t="s">
        <v>191</v>
      </c>
      <c r="C16" s="3"/>
      <c r="D16" s="3"/>
      <c r="E16" s="3"/>
      <c r="F16" s="3"/>
      <c r="G16" s="3"/>
      <c r="H16" s="3"/>
      <c r="I16" s="3"/>
      <c r="J16" s="3"/>
      <c r="K16" s="3"/>
      <c r="L16" s="3"/>
      <c r="M16" s="3"/>
      <c r="N16" s="3"/>
      <c r="O16" s="3"/>
      <c r="P16" s="3"/>
      <c r="Q16" s="3"/>
      <c r="R16" s="3"/>
      <c r="S16" s="3"/>
      <c r="T16" s="3"/>
      <c r="U16" s="3"/>
      <c r="V16" s="3"/>
    </row>
    <row r="17" spans="1:22" x14ac:dyDescent="0.25">
      <c r="A17" s="2">
        <v>2</v>
      </c>
      <c r="B17" s="4" t="s">
        <v>192</v>
      </c>
      <c r="C17" s="2"/>
      <c r="D17" s="2"/>
      <c r="E17" s="2"/>
      <c r="F17" s="2"/>
      <c r="G17" s="2"/>
      <c r="H17" s="2"/>
      <c r="I17" s="2"/>
      <c r="J17" s="2"/>
      <c r="K17" s="2"/>
      <c r="L17" s="2"/>
      <c r="M17" s="2"/>
      <c r="N17" s="2"/>
      <c r="O17" s="2"/>
      <c r="P17" s="2"/>
      <c r="Q17" s="2"/>
      <c r="R17" s="2"/>
      <c r="S17" s="2"/>
      <c r="T17" s="2"/>
      <c r="U17" s="2"/>
      <c r="V17" s="2"/>
    </row>
    <row r="18" spans="1:22" ht="38.25" x14ac:dyDescent="0.25">
      <c r="A18" s="2" t="s">
        <v>193</v>
      </c>
      <c r="B18" s="4" t="s">
        <v>194</v>
      </c>
      <c r="C18" s="2"/>
      <c r="D18" s="2"/>
      <c r="E18" s="2"/>
      <c r="F18" s="2"/>
      <c r="G18" s="2"/>
      <c r="H18" s="2"/>
      <c r="I18" s="2"/>
      <c r="J18" s="2"/>
      <c r="K18" s="2"/>
      <c r="L18" s="2"/>
      <c r="M18" s="2"/>
      <c r="N18" s="2"/>
      <c r="O18" s="2"/>
      <c r="P18" s="2"/>
      <c r="Q18" s="2"/>
      <c r="R18" s="2"/>
      <c r="S18" s="2"/>
      <c r="T18" s="2"/>
      <c r="U18" s="2"/>
      <c r="V18" s="2"/>
    </row>
    <row r="19" spans="1:22" x14ac:dyDescent="0.25">
      <c r="A19" s="3" t="s">
        <v>8</v>
      </c>
      <c r="B19" s="5" t="s">
        <v>195</v>
      </c>
      <c r="C19" s="3"/>
      <c r="D19" s="3"/>
      <c r="E19" s="3"/>
      <c r="F19" s="3"/>
      <c r="G19" s="3"/>
      <c r="H19" s="3"/>
      <c r="I19" s="3"/>
      <c r="J19" s="3"/>
      <c r="K19" s="3"/>
      <c r="L19" s="3"/>
      <c r="M19" s="3"/>
      <c r="N19" s="3"/>
      <c r="O19" s="3"/>
      <c r="P19" s="3"/>
      <c r="Q19" s="3"/>
      <c r="R19" s="3"/>
      <c r="S19" s="3"/>
      <c r="T19" s="3"/>
      <c r="U19" s="3"/>
      <c r="V19" s="3"/>
    </row>
    <row r="20" spans="1:22" x14ac:dyDescent="0.25">
      <c r="A20" s="3" t="s">
        <v>8</v>
      </c>
      <c r="B20" s="5" t="s">
        <v>196</v>
      </c>
      <c r="C20" s="3"/>
      <c r="D20" s="3"/>
      <c r="E20" s="3"/>
      <c r="F20" s="3"/>
      <c r="G20" s="3"/>
      <c r="H20" s="3"/>
      <c r="I20" s="3"/>
      <c r="J20" s="3"/>
      <c r="K20" s="3"/>
      <c r="L20" s="3"/>
      <c r="M20" s="3"/>
      <c r="N20" s="3"/>
      <c r="O20" s="3"/>
      <c r="P20" s="3"/>
      <c r="Q20" s="3"/>
      <c r="R20" s="3"/>
      <c r="S20" s="3"/>
      <c r="T20" s="3"/>
      <c r="U20" s="3"/>
      <c r="V20" s="3"/>
    </row>
    <row r="21" spans="1:22" ht="25.5" x14ac:dyDescent="0.25">
      <c r="A21" s="2" t="s">
        <v>197</v>
      </c>
      <c r="B21" s="4" t="s">
        <v>198</v>
      </c>
      <c r="C21" s="2"/>
      <c r="D21" s="2"/>
      <c r="E21" s="2"/>
      <c r="F21" s="2"/>
      <c r="G21" s="2"/>
      <c r="H21" s="2"/>
      <c r="I21" s="2"/>
      <c r="J21" s="2"/>
      <c r="K21" s="2"/>
      <c r="L21" s="2"/>
      <c r="M21" s="2"/>
      <c r="N21" s="2"/>
      <c r="O21" s="2"/>
      <c r="P21" s="2"/>
      <c r="Q21" s="2"/>
      <c r="R21" s="2"/>
      <c r="S21" s="2"/>
      <c r="T21" s="2"/>
      <c r="U21" s="2"/>
      <c r="V21" s="2"/>
    </row>
    <row r="22" spans="1:22" x14ac:dyDescent="0.25">
      <c r="A22" s="3" t="s">
        <v>8</v>
      </c>
      <c r="B22" s="5" t="s">
        <v>199</v>
      </c>
      <c r="C22" s="3"/>
      <c r="D22" s="3"/>
      <c r="E22" s="3"/>
      <c r="F22" s="3"/>
      <c r="G22" s="3"/>
      <c r="H22" s="3"/>
      <c r="I22" s="3"/>
      <c r="J22" s="3"/>
      <c r="K22" s="3"/>
      <c r="L22" s="3"/>
      <c r="M22" s="3"/>
      <c r="N22" s="3"/>
      <c r="O22" s="3"/>
      <c r="P22" s="3"/>
      <c r="Q22" s="3"/>
      <c r="R22" s="3"/>
      <c r="S22" s="3"/>
      <c r="T22" s="3"/>
      <c r="U22" s="3"/>
      <c r="V22" s="3"/>
    </row>
    <row r="23" spans="1:22" x14ac:dyDescent="0.25">
      <c r="A23" s="3" t="s">
        <v>8</v>
      </c>
      <c r="B23" s="5" t="s">
        <v>196</v>
      </c>
      <c r="C23" s="3"/>
      <c r="D23" s="3"/>
      <c r="E23" s="3"/>
      <c r="F23" s="3"/>
      <c r="G23" s="3"/>
      <c r="H23" s="3"/>
      <c r="I23" s="3"/>
      <c r="J23" s="3"/>
      <c r="K23" s="3"/>
      <c r="L23" s="3"/>
      <c r="M23" s="3"/>
      <c r="N23" s="3"/>
      <c r="O23" s="3"/>
      <c r="P23" s="3"/>
      <c r="Q23" s="3"/>
      <c r="R23" s="3"/>
      <c r="S23" s="3"/>
      <c r="T23" s="3"/>
      <c r="U23" s="3"/>
      <c r="V23" s="3"/>
    </row>
    <row r="24" spans="1:22" x14ac:dyDescent="0.25">
      <c r="A24" s="2" t="s">
        <v>11</v>
      </c>
      <c r="B24" s="4" t="s">
        <v>188</v>
      </c>
      <c r="C24" s="2"/>
      <c r="D24" s="2"/>
      <c r="E24" s="2"/>
      <c r="F24" s="2"/>
      <c r="G24" s="2"/>
      <c r="H24" s="2"/>
      <c r="I24" s="2"/>
      <c r="J24" s="2"/>
      <c r="K24" s="2"/>
      <c r="L24" s="2"/>
      <c r="M24" s="2"/>
      <c r="N24" s="2"/>
      <c r="O24" s="2"/>
      <c r="P24" s="2"/>
      <c r="Q24" s="2"/>
      <c r="R24" s="2"/>
      <c r="S24" s="2"/>
      <c r="T24" s="2"/>
      <c r="U24" s="2"/>
      <c r="V24" s="2"/>
    </row>
    <row r="25" spans="1:22" x14ac:dyDescent="0.25">
      <c r="A25" s="3"/>
      <c r="B25" s="5" t="s">
        <v>200</v>
      </c>
      <c r="C25" s="3"/>
      <c r="D25" s="3"/>
      <c r="E25" s="3"/>
      <c r="F25" s="3"/>
      <c r="G25" s="3"/>
      <c r="H25" s="3"/>
      <c r="I25" s="3"/>
      <c r="J25" s="3"/>
      <c r="K25" s="3"/>
      <c r="L25" s="3"/>
      <c r="M25" s="3"/>
      <c r="N25" s="3"/>
      <c r="O25" s="3"/>
      <c r="P25" s="3"/>
      <c r="Q25" s="3"/>
      <c r="R25" s="3"/>
      <c r="S25" s="3"/>
      <c r="T25" s="3"/>
      <c r="U25" s="3"/>
      <c r="V25" s="3"/>
    </row>
    <row r="26" spans="1:22" ht="25.5" x14ac:dyDescent="0.25">
      <c r="A26" s="2" t="s">
        <v>4</v>
      </c>
      <c r="B26" s="4" t="s">
        <v>187</v>
      </c>
      <c r="C26" s="2"/>
      <c r="D26" s="2"/>
      <c r="E26" s="2"/>
      <c r="F26" s="2"/>
      <c r="G26" s="2"/>
      <c r="H26" s="2"/>
      <c r="I26" s="2"/>
      <c r="J26" s="2"/>
      <c r="K26" s="2"/>
      <c r="L26" s="2"/>
      <c r="M26" s="2"/>
      <c r="N26" s="2"/>
      <c r="O26" s="2"/>
      <c r="P26" s="2"/>
      <c r="Q26" s="2"/>
      <c r="R26" s="2"/>
      <c r="S26" s="2"/>
      <c r="T26" s="2"/>
      <c r="U26" s="2"/>
      <c r="V26" s="2"/>
    </row>
    <row r="27" spans="1:22" x14ac:dyDescent="0.25">
      <c r="A27" s="3"/>
      <c r="B27" s="5" t="s">
        <v>201</v>
      </c>
      <c r="C27" s="3"/>
      <c r="D27" s="3"/>
      <c r="E27" s="3"/>
      <c r="F27" s="3"/>
      <c r="G27" s="3"/>
      <c r="H27" s="3"/>
      <c r="I27" s="3"/>
      <c r="J27" s="3"/>
      <c r="K27" s="3"/>
      <c r="L27" s="3"/>
      <c r="M27" s="3"/>
      <c r="N27" s="3"/>
      <c r="O27" s="3"/>
      <c r="P27" s="3"/>
      <c r="Q27" s="3"/>
      <c r="R27" s="3"/>
      <c r="S27" s="3"/>
      <c r="T27" s="3"/>
      <c r="U27" s="3"/>
      <c r="V27" s="3"/>
    </row>
    <row r="28" spans="1:22" x14ac:dyDescent="0.25">
      <c r="A28" s="3" t="s">
        <v>8</v>
      </c>
      <c r="B28" s="5" t="s">
        <v>202</v>
      </c>
      <c r="C28" s="3"/>
      <c r="D28" s="3"/>
      <c r="E28" s="3"/>
      <c r="F28" s="3"/>
      <c r="G28" s="3"/>
      <c r="H28" s="3"/>
      <c r="I28" s="3"/>
      <c r="J28" s="3"/>
      <c r="K28" s="3"/>
      <c r="L28" s="3"/>
      <c r="M28" s="3"/>
      <c r="N28" s="3"/>
      <c r="O28" s="3"/>
      <c r="P28" s="3"/>
      <c r="Q28" s="3"/>
      <c r="R28" s="3"/>
      <c r="S28" s="3"/>
      <c r="T28" s="3"/>
      <c r="U28" s="3"/>
      <c r="V28" s="3"/>
    </row>
  </sheetData>
  <mergeCells count="21">
    <mergeCell ref="P8:R8"/>
    <mergeCell ref="S8:S9"/>
    <mergeCell ref="T8:V8"/>
    <mergeCell ref="A3:V3"/>
    <mergeCell ref="A4:V4"/>
    <mergeCell ref="K6:N7"/>
    <mergeCell ref="O6:R7"/>
    <mergeCell ref="S6:V7"/>
    <mergeCell ref="F7:F9"/>
    <mergeCell ref="G7:J7"/>
    <mergeCell ref="G8:G9"/>
    <mergeCell ref="H8:J8"/>
    <mergeCell ref="K8:K9"/>
    <mergeCell ref="L8:N8"/>
    <mergeCell ref="O8:O9"/>
    <mergeCell ref="A6:A9"/>
    <mergeCell ref="B6:B9"/>
    <mergeCell ref="C6:C9"/>
    <mergeCell ref="D6:D9"/>
    <mergeCell ref="E6:E9"/>
    <mergeCell ref="F6:J6"/>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P28"/>
  <sheetViews>
    <sheetView workbookViewId="0">
      <selection activeCell="E15" sqref="E15"/>
    </sheetView>
  </sheetViews>
  <sheetFormatPr defaultRowHeight="15.75" x14ac:dyDescent="0.25"/>
  <cols>
    <col min="1" max="1" width="7.28515625" style="6" customWidth="1"/>
    <col min="2" max="2" width="44.85546875" style="6" customWidth="1"/>
    <col min="3" max="3" width="12.140625" style="6" customWidth="1"/>
    <col min="4" max="4" width="13.85546875" style="6" customWidth="1"/>
    <col min="5" max="5" width="14.7109375" style="6" customWidth="1"/>
    <col min="6" max="7" width="9.140625" style="6"/>
    <col min="8" max="10" width="10.140625" style="6" bestFit="1" customWidth="1"/>
    <col min="11" max="11" width="9.140625" style="6"/>
    <col min="12" max="12" width="10.140625" style="6" bestFit="1" customWidth="1"/>
    <col min="13" max="15" width="9.140625" style="6"/>
    <col min="16" max="16" width="10.140625" style="6" bestFit="1" customWidth="1"/>
    <col min="17" max="16384" width="9.140625" style="6"/>
  </cols>
  <sheetData>
    <row r="1" spans="1:16" x14ac:dyDescent="0.25">
      <c r="A1" s="122" t="s">
        <v>205</v>
      </c>
      <c r="B1" s="122"/>
      <c r="C1" s="122"/>
      <c r="E1" s="123" t="s">
        <v>30</v>
      </c>
      <c r="F1" s="123"/>
    </row>
    <row r="3" spans="1:16" x14ac:dyDescent="0.25">
      <c r="A3" s="124" t="s">
        <v>322</v>
      </c>
      <c r="B3" s="124"/>
      <c r="C3" s="124"/>
      <c r="D3" s="124"/>
      <c r="E3" s="124"/>
      <c r="F3" s="124"/>
    </row>
    <row r="4" spans="1:16" x14ac:dyDescent="0.25">
      <c r="A4" s="125" t="s">
        <v>31</v>
      </c>
      <c r="B4" s="125"/>
      <c r="C4" s="125"/>
      <c r="D4" s="125"/>
      <c r="E4" s="125"/>
      <c r="F4" s="125"/>
    </row>
    <row r="6" spans="1:16" x14ac:dyDescent="0.25">
      <c r="F6" s="7" t="s">
        <v>32</v>
      </c>
    </row>
    <row r="7" spans="1:16" ht="31.5" x14ac:dyDescent="0.25">
      <c r="A7" s="8" t="s">
        <v>1</v>
      </c>
      <c r="B7" s="8" t="s">
        <v>2</v>
      </c>
      <c r="C7" s="8" t="s">
        <v>285</v>
      </c>
      <c r="D7" s="8" t="s">
        <v>323</v>
      </c>
      <c r="E7" s="8" t="s">
        <v>324</v>
      </c>
      <c r="F7" s="8" t="s">
        <v>46</v>
      </c>
    </row>
    <row r="8" spans="1:16" x14ac:dyDescent="0.25">
      <c r="A8" s="9" t="s">
        <v>3</v>
      </c>
      <c r="B8" s="9" t="s">
        <v>4</v>
      </c>
      <c r="C8" s="9">
        <v>1</v>
      </c>
      <c r="D8" s="9">
        <v>2</v>
      </c>
      <c r="E8" s="9">
        <v>3</v>
      </c>
      <c r="F8" s="9">
        <v>4</v>
      </c>
    </row>
    <row r="9" spans="1:16" ht="31.5" x14ac:dyDescent="0.25">
      <c r="A9" s="8" t="s">
        <v>3</v>
      </c>
      <c r="B9" s="10" t="s">
        <v>5</v>
      </c>
      <c r="C9" s="15">
        <f>+C10+C13</f>
        <v>577902.68567770161</v>
      </c>
      <c r="D9" s="15">
        <f>+D10+D13+D17+D18</f>
        <v>932682</v>
      </c>
      <c r="E9" s="15">
        <f t="shared" ref="E9" si="0">+E10+E13</f>
        <v>637585.68567770161</v>
      </c>
      <c r="F9" s="10"/>
      <c r="I9" s="6">
        <v>932682</v>
      </c>
    </row>
    <row r="10" spans="1:16" ht="31.5" x14ac:dyDescent="0.25">
      <c r="A10" s="8" t="s">
        <v>6</v>
      </c>
      <c r="B10" s="10" t="s">
        <v>7</v>
      </c>
      <c r="C10" s="17">
        <f>+C11+C12</f>
        <v>231206</v>
      </c>
      <c r="D10" s="17">
        <v>282184.59126929846</v>
      </c>
      <c r="E10" s="17">
        <f>+E11+E12</f>
        <v>237752</v>
      </c>
      <c r="F10" s="10"/>
      <c r="I10" s="112">
        <f>+D9-I9</f>
        <v>0</v>
      </c>
      <c r="J10" s="112">
        <f>+D10-I10</f>
        <v>282184.59126929846</v>
      </c>
    </row>
    <row r="11" spans="1:16" x14ac:dyDescent="0.25">
      <c r="A11" s="9" t="s">
        <v>8</v>
      </c>
      <c r="B11" s="11" t="s">
        <v>9</v>
      </c>
      <c r="C11" s="18">
        <v>85150</v>
      </c>
      <c r="D11" s="18"/>
      <c r="E11" s="18">
        <v>217465</v>
      </c>
      <c r="F11" s="11"/>
    </row>
    <row r="12" spans="1:16" ht="31.5" x14ac:dyDescent="0.25">
      <c r="A12" s="9" t="s">
        <v>8</v>
      </c>
      <c r="B12" s="11" t="s">
        <v>10</v>
      </c>
      <c r="C12" s="18">
        <v>146056</v>
      </c>
      <c r="D12" s="18"/>
      <c r="E12" s="18">
        <v>20287</v>
      </c>
      <c r="F12" s="11"/>
      <c r="P12" s="6">
        <v>9.9999999999999995E-7</v>
      </c>
    </row>
    <row r="13" spans="1:16" s="16" customFormat="1" x14ac:dyDescent="0.25">
      <c r="A13" s="8" t="s">
        <v>11</v>
      </c>
      <c r="B13" s="10" t="s">
        <v>12</v>
      </c>
      <c r="C13" s="15">
        <f>+SUM(C14:C16)</f>
        <v>346696.68567770161</v>
      </c>
      <c r="D13" s="15">
        <f>+SUM(D14:D16)</f>
        <v>391916.48567770154</v>
      </c>
      <c r="E13" s="15">
        <f>+SUM(E14:E16)</f>
        <v>399833.68567770161</v>
      </c>
      <c r="F13" s="10"/>
      <c r="I13" s="16">
        <v>932682</v>
      </c>
    </row>
    <row r="14" spans="1:16" x14ac:dyDescent="0.25">
      <c r="A14" s="9" t="s">
        <v>8</v>
      </c>
      <c r="B14" s="11" t="s">
        <v>13</v>
      </c>
      <c r="C14" s="14">
        <v>207743.68567770158</v>
      </c>
      <c r="D14" s="14">
        <v>207743.68567770158</v>
      </c>
      <c r="E14" s="18">
        <v>207743.68567770158</v>
      </c>
      <c r="F14" s="11"/>
      <c r="I14" s="112">
        <f>+I13-D13</f>
        <v>540765.51432229846</v>
      </c>
    </row>
    <row r="15" spans="1:16" x14ac:dyDescent="0.25">
      <c r="A15" s="9" t="s">
        <v>8</v>
      </c>
      <c r="B15" s="11" t="s">
        <v>14</v>
      </c>
      <c r="C15" s="14">
        <v>138953</v>
      </c>
      <c r="D15" s="14">
        <v>184172.79999999999</v>
      </c>
      <c r="E15" s="18">
        <v>154842</v>
      </c>
      <c r="F15" s="11"/>
      <c r="I15" s="22">
        <f>+I14-D17-D18</f>
        <v>282184.59126929851</v>
      </c>
    </row>
    <row r="16" spans="1:16" x14ac:dyDescent="0.25">
      <c r="A16" s="40" t="s">
        <v>8</v>
      </c>
      <c r="B16" s="11" t="s">
        <v>336</v>
      </c>
      <c r="C16" s="14"/>
      <c r="D16" s="14"/>
      <c r="E16" s="18">
        <v>37248</v>
      </c>
      <c r="F16" s="11"/>
      <c r="L16" s="22">
        <f>+D22-19000</f>
        <v>418244.19999999995</v>
      </c>
    </row>
    <row r="17" spans="1:12" s="16" customFormat="1" x14ac:dyDescent="0.25">
      <c r="A17" s="8" t="s">
        <v>15</v>
      </c>
      <c r="B17" s="10" t="s">
        <v>16</v>
      </c>
      <c r="C17" s="10"/>
      <c r="D17" s="17">
        <v>6401.3329800000001</v>
      </c>
      <c r="E17" s="10"/>
      <c r="F17" s="10"/>
      <c r="L17" s="23">
        <f>+D22-22000</f>
        <v>415244.19999999995</v>
      </c>
    </row>
    <row r="18" spans="1:12" s="16" customFormat="1" x14ac:dyDescent="0.25">
      <c r="A18" s="8" t="s">
        <v>17</v>
      </c>
      <c r="B18" s="10" t="s">
        <v>18</v>
      </c>
      <c r="C18" s="10"/>
      <c r="D18" s="17">
        <v>252179.590073</v>
      </c>
      <c r="E18" s="10"/>
      <c r="F18" s="10"/>
    </row>
    <row r="19" spans="1:12" x14ac:dyDescent="0.25">
      <c r="A19" s="8" t="s">
        <v>4</v>
      </c>
      <c r="B19" s="10" t="s">
        <v>19</v>
      </c>
      <c r="C19" s="17">
        <f>+C20+C25+C28</f>
        <v>577903</v>
      </c>
      <c r="D19" s="17">
        <f>+D20+D25+D28</f>
        <v>899060</v>
      </c>
      <c r="E19" s="17">
        <f>+E20+E25+E28</f>
        <v>637586</v>
      </c>
      <c r="F19" s="10"/>
      <c r="G19" s="6">
        <v>899060</v>
      </c>
      <c r="J19" s="6">
        <v>902132</v>
      </c>
    </row>
    <row r="20" spans="1:12" x14ac:dyDescent="0.25">
      <c r="A20" s="8" t="s">
        <v>20</v>
      </c>
      <c r="B20" s="10" t="s">
        <v>21</v>
      </c>
      <c r="C20" s="18">
        <f>SUM(C21:C24)</f>
        <v>438950</v>
      </c>
      <c r="D20" s="18">
        <f>SUM(D21:D24)</f>
        <v>593737.19999999995</v>
      </c>
      <c r="E20" s="18">
        <f>SUM(E21:E24)</f>
        <v>482744</v>
      </c>
      <c r="F20" s="11"/>
      <c r="G20" s="22">
        <f>+D19-G19</f>
        <v>0</v>
      </c>
      <c r="H20" s="22">
        <f>+D22-G20</f>
        <v>437244.19999999995</v>
      </c>
      <c r="J20" s="22">
        <f>+J19-D19</f>
        <v>3072</v>
      </c>
      <c r="L20" s="22">
        <f>+D9-D19</f>
        <v>33622</v>
      </c>
    </row>
    <row r="21" spans="1:12" x14ac:dyDescent="0.25">
      <c r="A21" s="9">
        <v>1</v>
      </c>
      <c r="B21" s="11" t="s">
        <v>22</v>
      </c>
      <c r="C21" s="18">
        <v>62740</v>
      </c>
      <c r="D21" s="18">
        <f>302996-92648-58355</f>
        <v>151993</v>
      </c>
      <c r="E21" s="18">
        <v>67740</v>
      </c>
      <c r="F21" s="11"/>
      <c r="I21" s="6">
        <v>899059</v>
      </c>
    </row>
    <row r="22" spans="1:12" x14ac:dyDescent="0.25">
      <c r="A22" s="9">
        <v>2</v>
      </c>
      <c r="B22" s="11" t="s">
        <v>23</v>
      </c>
      <c r="C22" s="18">
        <v>367430</v>
      </c>
      <c r="D22" s="18">
        <v>437244.19999999995</v>
      </c>
      <c r="E22" s="18">
        <v>405457</v>
      </c>
      <c r="F22" s="11"/>
      <c r="I22" s="22">
        <f>+I21-D21-D23</f>
        <v>742566</v>
      </c>
    </row>
    <row r="23" spans="1:12" x14ac:dyDescent="0.25">
      <c r="A23" s="9">
        <v>3</v>
      </c>
      <c r="B23" s="11" t="s">
        <v>24</v>
      </c>
      <c r="C23" s="18">
        <v>8780</v>
      </c>
      <c r="D23" s="18">
        <v>4500</v>
      </c>
      <c r="E23" s="18">
        <v>9547</v>
      </c>
      <c r="F23" s="11"/>
    </row>
    <row r="24" spans="1:12" x14ac:dyDescent="0.25">
      <c r="A24" s="9">
        <v>4</v>
      </c>
      <c r="B24" s="11" t="s">
        <v>25</v>
      </c>
      <c r="C24" s="11"/>
      <c r="D24" s="11"/>
      <c r="E24" s="11"/>
      <c r="F24" s="11"/>
    </row>
    <row r="25" spans="1:12" s="16" customFormat="1" x14ac:dyDescent="0.25">
      <c r="A25" s="8" t="s">
        <v>11</v>
      </c>
      <c r="B25" s="10" t="s">
        <v>26</v>
      </c>
      <c r="C25" s="17">
        <f>+C26+C27</f>
        <v>138953</v>
      </c>
      <c r="D25" s="17">
        <f>+D26+D27</f>
        <v>184172.79999999999</v>
      </c>
      <c r="E25" s="17">
        <f>+E26+E27</f>
        <v>154842</v>
      </c>
      <c r="F25" s="10"/>
    </row>
    <row r="26" spans="1:12" x14ac:dyDescent="0.25">
      <c r="A26" s="9">
        <v>1</v>
      </c>
      <c r="B26" s="11" t="s">
        <v>27</v>
      </c>
      <c r="C26" s="18"/>
      <c r="D26" s="18">
        <v>99907</v>
      </c>
      <c r="E26" s="18">
        <v>135160</v>
      </c>
      <c r="F26" s="11"/>
      <c r="H26" s="6">
        <v>92648</v>
      </c>
      <c r="I26" s="22">
        <f>+D26-H26</f>
        <v>7259</v>
      </c>
      <c r="J26" s="22">
        <f>+D22-D27-I26</f>
        <v>345719.39999999997</v>
      </c>
    </row>
    <row r="27" spans="1:12" x14ac:dyDescent="0.25">
      <c r="A27" s="9">
        <v>2</v>
      </c>
      <c r="B27" s="11" t="s">
        <v>28</v>
      </c>
      <c r="C27" s="18">
        <v>138953</v>
      </c>
      <c r="D27" s="18">
        <v>84265.8</v>
      </c>
      <c r="E27" s="18">
        <v>19682</v>
      </c>
      <c r="F27" s="11"/>
      <c r="I27" s="6">
        <v>58355</v>
      </c>
    </row>
    <row r="28" spans="1:12" x14ac:dyDescent="0.25">
      <c r="A28" s="8" t="s">
        <v>15</v>
      </c>
      <c r="B28" s="10" t="s">
        <v>29</v>
      </c>
      <c r="C28" s="11"/>
      <c r="D28" s="17">
        <v>121150</v>
      </c>
      <c r="E28" s="11"/>
      <c r="F28" s="11"/>
    </row>
  </sheetData>
  <mergeCells count="4">
    <mergeCell ref="A1:C1"/>
    <mergeCell ref="E1:F1"/>
    <mergeCell ref="A3:F3"/>
    <mergeCell ref="A4:F4"/>
  </mergeCells>
  <pageMargins left="0.7" right="0.7" top="0.75" bottom="0.75" header="0.3" footer="0.3"/>
  <pageSetup paperSize="9" scale="85"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Q35"/>
  <sheetViews>
    <sheetView tabSelected="1" topLeftCell="A7" workbookViewId="0">
      <selection activeCell="H34" sqref="H34"/>
    </sheetView>
  </sheetViews>
  <sheetFormatPr defaultRowHeight="15.75" x14ac:dyDescent="0.25"/>
  <cols>
    <col min="1" max="1" width="7.140625" style="6" customWidth="1"/>
    <col min="2" max="2" width="30.42578125" style="6" customWidth="1"/>
    <col min="3" max="3" width="14" style="6" customWidth="1"/>
    <col min="4" max="4" width="16.28515625" style="6" customWidth="1"/>
    <col min="5" max="5" width="14.42578125" style="6" customWidth="1"/>
    <col min="6" max="6" width="9.140625" style="6"/>
    <col min="7" max="9" width="10.140625" style="6" bestFit="1" customWidth="1"/>
    <col min="10" max="10" width="9.140625" style="6"/>
    <col min="11" max="11" width="13.140625" style="6" bestFit="1" customWidth="1"/>
    <col min="12" max="16" width="9.140625" style="6"/>
    <col min="17" max="17" width="10.140625" style="6" bestFit="1" customWidth="1"/>
    <col min="18" max="16384" width="9.140625" style="6"/>
  </cols>
  <sheetData>
    <row r="1" spans="1:10" x14ac:dyDescent="0.25">
      <c r="A1" s="122" t="s">
        <v>205</v>
      </c>
      <c r="B1" s="122"/>
      <c r="C1" s="122"/>
      <c r="E1" s="123" t="s">
        <v>45</v>
      </c>
      <c r="F1" s="123"/>
    </row>
    <row r="4" spans="1:10" ht="37.5" customHeight="1" x14ac:dyDescent="0.25">
      <c r="A4" s="123" t="s">
        <v>325</v>
      </c>
      <c r="B4" s="124"/>
      <c r="C4" s="124"/>
      <c r="D4" s="124"/>
      <c r="E4" s="124"/>
      <c r="F4" s="124"/>
    </row>
    <row r="5" spans="1:10" x14ac:dyDescent="0.25">
      <c r="A5" s="125" t="s">
        <v>31</v>
      </c>
      <c r="B5" s="125"/>
      <c r="C5" s="125"/>
      <c r="D5" s="125"/>
      <c r="E5" s="125"/>
      <c r="F5" s="125"/>
    </row>
    <row r="6" spans="1:10" x14ac:dyDescent="0.25">
      <c r="D6" s="126" t="s">
        <v>206</v>
      </c>
      <c r="E6" s="126"/>
      <c r="F6" s="126"/>
    </row>
    <row r="7" spans="1:10" ht="31.5" x14ac:dyDescent="0.25">
      <c r="A7" s="8" t="s">
        <v>1</v>
      </c>
      <c r="B7" s="8" t="s">
        <v>2</v>
      </c>
      <c r="C7" s="8" t="s">
        <v>285</v>
      </c>
      <c r="D7" s="8" t="s">
        <v>326</v>
      </c>
      <c r="E7" s="8" t="s">
        <v>324</v>
      </c>
      <c r="F7" s="8" t="s">
        <v>46</v>
      </c>
    </row>
    <row r="8" spans="1:10" x14ac:dyDescent="0.25">
      <c r="A8" s="8" t="s">
        <v>3</v>
      </c>
      <c r="B8" s="8" t="s">
        <v>4</v>
      </c>
      <c r="C8" s="9">
        <v>1</v>
      </c>
      <c r="D8" s="9">
        <v>2</v>
      </c>
      <c r="E8" s="9">
        <v>3</v>
      </c>
      <c r="F8" s="9">
        <v>4</v>
      </c>
    </row>
    <row r="9" spans="1:10" x14ac:dyDescent="0.25">
      <c r="A9" s="8" t="s">
        <v>3</v>
      </c>
      <c r="B9" s="10" t="s">
        <v>33</v>
      </c>
      <c r="C9" s="9"/>
      <c r="D9" s="9"/>
      <c r="E9" s="9"/>
      <c r="F9" s="9"/>
    </row>
    <row r="10" spans="1:10" s="16" customFormat="1" x14ac:dyDescent="0.25">
      <c r="A10" s="8" t="s">
        <v>6</v>
      </c>
      <c r="B10" s="10" t="s">
        <v>34</v>
      </c>
      <c r="C10" s="21">
        <f>+C11+C12+C16+C17+C15</f>
        <v>534940</v>
      </c>
      <c r="D10" s="21">
        <f>+D11+D12+D16+D17+D15</f>
        <v>840772.63507600001</v>
      </c>
      <c r="E10" s="21">
        <f t="shared" ref="E10" si="0">+E11+E12+E16+E17+E15</f>
        <v>586632.42893117084</v>
      </c>
      <c r="F10" s="8"/>
      <c r="H10" s="16">
        <v>967349.72305299994</v>
      </c>
      <c r="I10" s="23">
        <f>+E10-E20</f>
        <v>551798.42893117084</v>
      </c>
      <c r="J10" s="23">
        <f>+E10-E18</f>
        <v>0.42893117084167898</v>
      </c>
    </row>
    <row r="11" spans="1:10" ht="31.5" x14ac:dyDescent="0.25">
      <c r="A11" s="9">
        <v>1</v>
      </c>
      <c r="B11" s="11" t="s">
        <v>35</v>
      </c>
      <c r="C11" s="20">
        <v>188243</v>
      </c>
      <c r="D11" s="20">
        <v>243130</v>
      </c>
      <c r="E11" s="20">
        <v>191819.42893117081</v>
      </c>
      <c r="F11" s="9"/>
      <c r="H11" s="22">
        <f>+H10-D10</f>
        <v>126577.08797699993</v>
      </c>
    </row>
    <row r="12" spans="1:10" ht="31.5" x14ac:dyDescent="0.25">
      <c r="A12" s="9">
        <v>2</v>
      </c>
      <c r="B12" s="11" t="s">
        <v>12</v>
      </c>
      <c r="C12" s="20">
        <f>SUM(C13:C14)</f>
        <v>346697</v>
      </c>
      <c r="D12" s="20">
        <f>SUM(D13:D14)</f>
        <v>391916.79999999999</v>
      </c>
      <c r="E12" s="20">
        <f>SUM(E13:E14)</f>
        <v>362586</v>
      </c>
      <c r="F12" s="9"/>
    </row>
    <row r="13" spans="1:10" x14ac:dyDescent="0.25">
      <c r="A13" s="9" t="s">
        <v>8</v>
      </c>
      <c r="B13" s="11" t="s">
        <v>13</v>
      </c>
      <c r="C13" s="20">
        <v>207744</v>
      </c>
      <c r="D13" s="20">
        <v>207744</v>
      </c>
      <c r="E13" s="20">
        <v>207744</v>
      </c>
      <c r="F13" s="9"/>
      <c r="H13" s="22">
        <f>+D27-D29</f>
        <v>91909.087977000003</v>
      </c>
    </row>
    <row r="14" spans="1:10" x14ac:dyDescent="0.25">
      <c r="A14" s="9" t="s">
        <v>8</v>
      </c>
      <c r="B14" s="11" t="s">
        <v>14</v>
      </c>
      <c r="C14" s="20">
        <v>138953</v>
      </c>
      <c r="D14" s="20">
        <v>184172.79999999999</v>
      </c>
      <c r="E14" s="20">
        <v>154842</v>
      </c>
      <c r="F14" s="9"/>
    </row>
    <row r="15" spans="1:10" ht="31.5" x14ac:dyDescent="0.25">
      <c r="A15" s="40">
        <v>3</v>
      </c>
      <c r="B15" s="11" t="s">
        <v>337</v>
      </c>
      <c r="C15" s="20"/>
      <c r="D15" s="20"/>
      <c r="E15" s="20">
        <v>32227</v>
      </c>
      <c r="F15" s="40"/>
    </row>
    <row r="16" spans="1:10" x14ac:dyDescent="0.25">
      <c r="A16" s="40">
        <v>4</v>
      </c>
      <c r="B16" s="11" t="s">
        <v>16</v>
      </c>
      <c r="C16" s="20"/>
      <c r="D16" s="20">
        <v>259.55989699999998</v>
      </c>
      <c r="E16" s="20"/>
      <c r="F16" s="9"/>
    </row>
    <row r="17" spans="1:17" ht="31.5" x14ac:dyDescent="0.25">
      <c r="A17" s="9">
        <v>5</v>
      </c>
      <c r="B17" s="11" t="s">
        <v>18</v>
      </c>
      <c r="C17" s="20"/>
      <c r="D17" s="20">
        <v>205466.27517899999</v>
      </c>
      <c r="E17" s="20"/>
      <c r="F17" s="9"/>
    </row>
    <row r="18" spans="1:17" s="16" customFormat="1" ht="14.25" customHeight="1" x14ac:dyDescent="0.25">
      <c r="A18" s="8" t="s">
        <v>11</v>
      </c>
      <c r="B18" s="10" t="s">
        <v>36</v>
      </c>
      <c r="C18" s="21">
        <f>+C19+C20+C23+C24+C25</f>
        <v>534940</v>
      </c>
      <c r="D18" s="21">
        <f t="shared" ref="D18:E18" si="1">+D19+D20+D23+D24+D25</f>
        <v>790663.00000000012</v>
      </c>
      <c r="E18" s="21">
        <f t="shared" si="1"/>
        <v>586632</v>
      </c>
      <c r="F18" s="8"/>
      <c r="H18" s="23">
        <f>+H27-D18</f>
        <v>0</v>
      </c>
      <c r="K18" s="23">
        <f>+K27-D35</f>
        <v>853457</v>
      </c>
    </row>
    <row r="19" spans="1:17" ht="31.5" x14ac:dyDescent="0.25">
      <c r="A19" s="9">
        <v>1</v>
      </c>
      <c r="B19" s="11" t="s">
        <v>37</v>
      </c>
      <c r="C19" s="20">
        <v>356492</v>
      </c>
      <c r="D19" s="20">
        <v>474475.20000000007</v>
      </c>
      <c r="E19" s="20">
        <v>391754</v>
      </c>
      <c r="F19" s="9"/>
      <c r="G19" s="22">
        <f>+E24+E19</f>
        <v>543927</v>
      </c>
      <c r="H19" s="6">
        <v>184980</v>
      </c>
      <c r="I19" s="6">
        <v>136779</v>
      </c>
      <c r="Q19" s="22">
        <f>+E19-6990</f>
        <v>384764</v>
      </c>
    </row>
    <row r="20" spans="1:17" x14ac:dyDescent="0.25">
      <c r="A20" s="9">
        <v>2</v>
      </c>
      <c r="B20" s="11" t="s">
        <v>38</v>
      </c>
      <c r="C20" s="20">
        <f t="shared" ref="C20:E20" si="2">+C21+C22</f>
        <v>34339</v>
      </c>
      <c r="D20" s="20">
        <f t="shared" si="2"/>
        <v>38424.005799999999</v>
      </c>
      <c r="E20" s="20">
        <f t="shared" si="2"/>
        <v>34834</v>
      </c>
      <c r="F20" s="9"/>
      <c r="I20" s="6">
        <v>7330</v>
      </c>
    </row>
    <row r="21" spans="1:17" x14ac:dyDescent="0.25">
      <c r="A21" s="9" t="s">
        <v>39</v>
      </c>
      <c r="B21" s="11" t="s">
        <v>40</v>
      </c>
      <c r="C21" s="20">
        <v>32165</v>
      </c>
      <c r="D21" s="80">
        <v>32165</v>
      </c>
      <c r="E21" s="20">
        <v>32165</v>
      </c>
      <c r="F21" s="9"/>
    </row>
    <row r="22" spans="1:17" x14ac:dyDescent="0.25">
      <c r="A22" s="9" t="s">
        <v>39</v>
      </c>
      <c r="B22" s="11" t="s">
        <v>41</v>
      </c>
      <c r="C22" s="20">
        <v>2174</v>
      </c>
      <c r="D22" s="80">
        <v>6259.0057999999999</v>
      </c>
      <c r="E22" s="20">
        <v>2669</v>
      </c>
      <c r="F22" s="9"/>
    </row>
    <row r="23" spans="1:17" x14ac:dyDescent="0.25">
      <c r="A23" s="9">
        <v>3</v>
      </c>
      <c r="B23" s="11" t="s">
        <v>29</v>
      </c>
      <c r="C23" s="9"/>
      <c r="D23" s="80">
        <v>96150</v>
      </c>
      <c r="E23" s="9"/>
      <c r="F23" s="9"/>
      <c r="H23" s="17">
        <f>+'69'!D26+'69'!D27</f>
        <v>184172.79999999999</v>
      </c>
      <c r="I23" s="22">
        <f>+H23-D31</f>
        <v>177913.79419999997</v>
      </c>
    </row>
    <row r="24" spans="1:17" ht="19.5" customHeight="1" x14ac:dyDescent="0.25">
      <c r="A24" s="40">
        <v>4</v>
      </c>
      <c r="B24" s="11" t="s">
        <v>338</v>
      </c>
      <c r="C24" s="20">
        <v>136779</v>
      </c>
      <c r="D24" s="80">
        <v>177913.79419999997</v>
      </c>
      <c r="E24" s="20">
        <v>152173</v>
      </c>
      <c r="F24" s="40"/>
    </row>
    <row r="25" spans="1:17" x14ac:dyDescent="0.25">
      <c r="A25" s="40">
        <v>5</v>
      </c>
      <c r="B25" s="11" t="s">
        <v>339</v>
      </c>
      <c r="C25" s="20">
        <v>7330</v>
      </c>
      <c r="D25" s="80">
        <v>3700</v>
      </c>
      <c r="E25" s="20">
        <v>7871</v>
      </c>
      <c r="F25" s="40"/>
    </row>
    <row r="26" spans="1:17" x14ac:dyDescent="0.25">
      <c r="A26" s="8" t="s">
        <v>4</v>
      </c>
      <c r="B26" s="10" t="s">
        <v>42</v>
      </c>
      <c r="C26" s="9"/>
      <c r="D26" s="9"/>
      <c r="E26" s="9"/>
      <c r="F26" s="9"/>
      <c r="H26" s="6">
        <v>899060</v>
      </c>
    </row>
    <row r="27" spans="1:17" x14ac:dyDescent="0.25">
      <c r="A27" s="8" t="s">
        <v>6</v>
      </c>
      <c r="B27" s="10" t="s">
        <v>34</v>
      </c>
      <c r="C27" s="21">
        <f>+C28+C29+C33+C34+C32</f>
        <v>77302</v>
      </c>
      <c r="D27" s="21">
        <f>+D28+D29+D33+D34+D32</f>
        <v>130333.093777</v>
      </c>
      <c r="E27" s="21">
        <f t="shared" ref="E27" si="3">+E28+E29+E33+E34+E32</f>
        <v>85788</v>
      </c>
      <c r="F27" s="9"/>
      <c r="H27" s="22">
        <f>+H26-D35</f>
        <v>790663</v>
      </c>
      <c r="K27" s="113">
        <v>961854</v>
      </c>
    </row>
    <row r="28" spans="1:17" ht="31.5" x14ac:dyDescent="0.25">
      <c r="A28" s="9">
        <v>1</v>
      </c>
      <c r="B28" s="11" t="s">
        <v>7</v>
      </c>
      <c r="C28" s="20">
        <v>42963</v>
      </c>
      <c r="D28" s="20">
        <v>39054</v>
      </c>
      <c r="E28" s="20">
        <v>45933</v>
      </c>
      <c r="F28" s="9"/>
    </row>
    <row r="29" spans="1:17" ht="31.5" x14ac:dyDescent="0.25">
      <c r="A29" s="9">
        <v>2</v>
      </c>
      <c r="B29" s="11" t="s">
        <v>43</v>
      </c>
      <c r="C29" s="20">
        <f>+SUM(C30:C31)</f>
        <v>34339</v>
      </c>
      <c r="D29" s="20">
        <f>+SUM(D30:D31)</f>
        <v>38424.005799999999</v>
      </c>
      <c r="E29" s="20">
        <f>+SUM(E30:E31)</f>
        <v>34834</v>
      </c>
      <c r="F29" s="9"/>
    </row>
    <row r="30" spans="1:17" x14ac:dyDescent="0.25">
      <c r="A30" s="9" t="s">
        <v>44</v>
      </c>
      <c r="B30" s="11" t="s">
        <v>13</v>
      </c>
      <c r="C30" s="20">
        <v>32165</v>
      </c>
      <c r="D30" s="20">
        <v>32165</v>
      </c>
      <c r="E30" s="20">
        <v>32165</v>
      </c>
      <c r="F30" s="9"/>
    </row>
    <row r="31" spans="1:17" x14ac:dyDescent="0.25">
      <c r="A31" s="9" t="s">
        <v>44</v>
      </c>
      <c r="B31" s="11" t="s">
        <v>14</v>
      </c>
      <c r="C31" s="20">
        <v>2174</v>
      </c>
      <c r="D31" s="20">
        <v>6259.0057999999999</v>
      </c>
      <c r="E31" s="20">
        <v>2669</v>
      </c>
      <c r="F31" s="9"/>
    </row>
    <row r="32" spans="1:17" ht="31.5" x14ac:dyDescent="0.25">
      <c r="A32" s="40">
        <v>3</v>
      </c>
      <c r="B32" s="11" t="s">
        <v>337</v>
      </c>
      <c r="C32" s="20"/>
      <c r="D32" s="20"/>
      <c r="E32" s="20">
        <v>5021</v>
      </c>
      <c r="F32" s="40"/>
    </row>
    <row r="33" spans="1:6" x14ac:dyDescent="0.25">
      <c r="A33" s="40">
        <v>4</v>
      </c>
      <c r="B33" s="11" t="s">
        <v>16</v>
      </c>
      <c r="C33" s="20"/>
      <c r="D33" s="20">
        <v>6141.773083</v>
      </c>
      <c r="E33" s="20"/>
      <c r="F33" s="9"/>
    </row>
    <row r="34" spans="1:6" ht="31.5" x14ac:dyDescent="0.25">
      <c r="A34" s="40">
        <v>5</v>
      </c>
      <c r="B34" s="11" t="s">
        <v>18</v>
      </c>
      <c r="C34" s="20"/>
      <c r="D34" s="20">
        <v>46713.314894000003</v>
      </c>
      <c r="E34" s="20"/>
      <c r="F34" s="9"/>
    </row>
    <row r="35" spans="1:6" x14ac:dyDescent="0.25">
      <c r="A35" s="8" t="s">
        <v>11</v>
      </c>
      <c r="B35" s="10" t="s">
        <v>36</v>
      </c>
      <c r="C35" s="21">
        <v>77302</v>
      </c>
      <c r="D35" s="21">
        <v>108397</v>
      </c>
      <c r="E35" s="21">
        <v>85788</v>
      </c>
      <c r="F35" s="9"/>
    </row>
  </sheetData>
  <mergeCells count="5">
    <mergeCell ref="A1:C1"/>
    <mergeCell ref="E1:F1"/>
    <mergeCell ref="A4:F4"/>
    <mergeCell ref="A5:F5"/>
    <mergeCell ref="D6:F6"/>
  </mergeCells>
  <pageMargins left="0.7" right="0.7" top="0.75" bottom="0.75" header="0.3" footer="0.3"/>
  <pageSetup paperSize="9" scale="95"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H29"/>
  <sheetViews>
    <sheetView topLeftCell="A4" workbookViewId="0">
      <selection activeCell="A15" sqref="A15:XFD15"/>
    </sheetView>
  </sheetViews>
  <sheetFormatPr defaultRowHeight="15.75" x14ac:dyDescent="0.25"/>
  <cols>
    <col min="1" max="1" width="6.5703125" style="6" customWidth="1"/>
    <col min="2" max="2" width="29.42578125" style="6" customWidth="1"/>
    <col min="3" max="3" width="9.5703125" style="6" customWidth="1"/>
    <col min="4" max="4" width="10" style="6" customWidth="1"/>
    <col min="5" max="5" width="10.140625" style="6" customWidth="1"/>
    <col min="6" max="6" width="10.7109375" style="6" customWidth="1"/>
    <col min="7" max="16384" width="9.140625" style="6"/>
  </cols>
  <sheetData>
    <row r="1" spans="1:8" ht="15.75" customHeight="1" x14ac:dyDescent="0.25">
      <c r="A1" s="123" t="s">
        <v>205</v>
      </c>
      <c r="B1" s="123"/>
      <c r="C1" s="123"/>
      <c r="F1" s="123" t="s">
        <v>71</v>
      </c>
      <c r="G1" s="123"/>
      <c r="H1" s="123"/>
    </row>
    <row r="4" spans="1:8" x14ac:dyDescent="0.25">
      <c r="A4" s="124" t="s">
        <v>327</v>
      </c>
      <c r="B4" s="124"/>
      <c r="C4" s="124"/>
      <c r="D4" s="124"/>
      <c r="E4" s="124"/>
      <c r="F4" s="124"/>
      <c r="G4" s="124"/>
      <c r="H4" s="124"/>
    </row>
    <row r="5" spans="1:8" x14ac:dyDescent="0.25">
      <c r="A5" s="125" t="s">
        <v>31</v>
      </c>
      <c r="B5" s="125"/>
      <c r="C5" s="125"/>
      <c r="D5" s="125"/>
      <c r="E5" s="125"/>
      <c r="F5" s="125"/>
      <c r="G5" s="125"/>
      <c r="H5" s="125"/>
    </row>
    <row r="6" spans="1:8" x14ac:dyDescent="0.25">
      <c r="H6" s="29" t="s">
        <v>206</v>
      </c>
    </row>
    <row r="7" spans="1:8" s="19" customFormat="1" ht="38.25" customHeight="1" x14ac:dyDescent="0.25">
      <c r="A7" s="127" t="s">
        <v>1</v>
      </c>
      <c r="B7" s="127" t="s">
        <v>2</v>
      </c>
      <c r="C7" s="127" t="s">
        <v>326</v>
      </c>
      <c r="D7" s="127"/>
      <c r="E7" s="127" t="s">
        <v>324</v>
      </c>
      <c r="F7" s="127"/>
      <c r="G7" s="127" t="s">
        <v>46</v>
      </c>
      <c r="H7" s="127"/>
    </row>
    <row r="8" spans="1:8" s="19" customFormat="1" ht="47.25" x14ac:dyDescent="0.25">
      <c r="A8" s="127"/>
      <c r="B8" s="127"/>
      <c r="C8" s="8" t="s">
        <v>47</v>
      </c>
      <c r="D8" s="8" t="s">
        <v>48</v>
      </c>
      <c r="E8" s="8" t="s">
        <v>47</v>
      </c>
      <c r="F8" s="8" t="s">
        <v>48</v>
      </c>
      <c r="G8" s="8" t="s">
        <v>47</v>
      </c>
      <c r="H8" s="8" t="s">
        <v>48</v>
      </c>
    </row>
    <row r="9" spans="1:8" x14ac:dyDescent="0.25">
      <c r="A9" s="9" t="s">
        <v>3</v>
      </c>
      <c r="B9" s="9" t="s">
        <v>4</v>
      </c>
      <c r="C9" s="9">
        <v>1</v>
      </c>
      <c r="D9" s="9">
        <v>2</v>
      </c>
      <c r="E9" s="9">
        <v>3</v>
      </c>
      <c r="F9" s="9">
        <v>4</v>
      </c>
      <c r="G9" s="9" t="s">
        <v>49</v>
      </c>
      <c r="H9" s="9" t="s">
        <v>50</v>
      </c>
    </row>
    <row r="10" spans="1:8" ht="31.5" x14ac:dyDescent="0.25">
      <c r="A10" s="40"/>
      <c r="B10" s="11" t="s">
        <v>51</v>
      </c>
      <c r="C10" s="114">
        <f>+C11+C29</f>
        <v>284650</v>
      </c>
      <c r="D10" s="114">
        <f t="shared" ref="D10:F10" si="0">+D11+D29</f>
        <v>284650</v>
      </c>
      <c r="E10" s="114">
        <f t="shared" si="0"/>
        <v>222465</v>
      </c>
      <c r="F10" s="114">
        <f t="shared" si="0"/>
        <v>222465</v>
      </c>
      <c r="G10" s="40"/>
      <c r="H10" s="40"/>
    </row>
    <row r="11" spans="1:8" s="16" customFormat="1" x14ac:dyDescent="0.25">
      <c r="A11" s="8" t="s">
        <v>6</v>
      </c>
      <c r="B11" s="10" t="s">
        <v>52</v>
      </c>
      <c r="C11" s="21">
        <v>284650</v>
      </c>
      <c r="D11" s="21">
        <v>284650</v>
      </c>
      <c r="E11" s="21">
        <f>SUM(E12:E28)</f>
        <v>222465</v>
      </c>
      <c r="F11" s="21">
        <f>SUM(F12:F28)</f>
        <v>222465</v>
      </c>
      <c r="G11" s="8"/>
      <c r="H11" s="8"/>
    </row>
    <row r="12" spans="1:8" ht="31.5" x14ac:dyDescent="0.25">
      <c r="A12" s="9">
        <v>1</v>
      </c>
      <c r="B12" s="11" t="s">
        <v>53</v>
      </c>
      <c r="C12" s="9"/>
      <c r="D12" s="9"/>
      <c r="E12" s="9"/>
      <c r="F12" s="9"/>
      <c r="G12" s="9"/>
      <c r="H12" s="9"/>
    </row>
    <row r="13" spans="1:8" ht="31.5" x14ac:dyDescent="0.25">
      <c r="A13" s="9">
        <v>2</v>
      </c>
      <c r="B13" s="11" t="s">
        <v>54</v>
      </c>
      <c r="C13" s="9"/>
      <c r="D13" s="9"/>
      <c r="E13" s="9"/>
      <c r="F13" s="9"/>
      <c r="G13" s="9"/>
      <c r="H13" s="9"/>
    </row>
    <row r="14" spans="1:8" ht="31.5" x14ac:dyDescent="0.25">
      <c r="A14" s="9">
        <v>3</v>
      </c>
      <c r="B14" s="11" t="s">
        <v>55</v>
      </c>
      <c r="C14" s="9"/>
      <c r="D14" s="9"/>
      <c r="E14" s="9"/>
      <c r="F14" s="9"/>
      <c r="G14" s="9"/>
      <c r="H14" s="9"/>
    </row>
    <row r="15" spans="1:8" ht="31.5" x14ac:dyDescent="0.25">
      <c r="A15" s="9">
        <v>4</v>
      </c>
      <c r="B15" s="11" t="s">
        <v>56</v>
      </c>
      <c r="C15" s="20"/>
      <c r="D15" s="9"/>
      <c r="E15" s="20">
        <v>87565</v>
      </c>
      <c r="F15" s="20">
        <v>87565</v>
      </c>
      <c r="G15" s="9"/>
      <c r="H15" s="9"/>
    </row>
    <row r="16" spans="1:8" x14ac:dyDescent="0.25">
      <c r="A16" s="9">
        <v>5</v>
      </c>
      <c r="B16" s="11" t="s">
        <v>57</v>
      </c>
      <c r="C16" s="20"/>
      <c r="D16" s="9"/>
      <c r="E16" s="20">
        <v>40000</v>
      </c>
      <c r="F16" s="20">
        <v>40000</v>
      </c>
      <c r="G16" s="9"/>
      <c r="H16" s="9"/>
    </row>
    <row r="17" spans="1:8" x14ac:dyDescent="0.25">
      <c r="A17" s="9">
        <v>6</v>
      </c>
      <c r="B17" s="11" t="s">
        <v>58</v>
      </c>
      <c r="C17" s="20"/>
      <c r="D17" s="9"/>
      <c r="E17" s="20"/>
      <c r="F17" s="20"/>
      <c r="G17" s="9"/>
      <c r="H17" s="9"/>
    </row>
    <row r="18" spans="1:8" x14ac:dyDescent="0.25">
      <c r="A18" s="9">
        <v>7</v>
      </c>
      <c r="B18" s="11" t="s">
        <v>59</v>
      </c>
      <c r="C18" s="20"/>
      <c r="D18" s="9"/>
      <c r="E18" s="20">
        <v>21000</v>
      </c>
      <c r="F18" s="20">
        <v>21000</v>
      </c>
      <c r="G18" s="9"/>
      <c r="H18" s="9"/>
    </row>
    <row r="19" spans="1:8" x14ac:dyDescent="0.25">
      <c r="A19" s="9">
        <v>8</v>
      </c>
      <c r="B19" s="11" t="s">
        <v>60</v>
      </c>
      <c r="C19" s="20"/>
      <c r="D19" s="9"/>
      <c r="E19" s="20">
        <v>3200</v>
      </c>
      <c r="F19" s="20">
        <v>3200</v>
      </c>
      <c r="G19" s="9"/>
      <c r="H19" s="9"/>
    </row>
    <row r="20" spans="1:8" x14ac:dyDescent="0.25">
      <c r="A20" s="9">
        <v>9</v>
      </c>
      <c r="B20" s="11" t="s">
        <v>61</v>
      </c>
      <c r="C20" s="20"/>
      <c r="D20" s="9"/>
      <c r="E20" s="20"/>
      <c r="F20" s="20"/>
      <c r="G20" s="9"/>
      <c r="H20" s="9"/>
    </row>
    <row r="21" spans="1:8" ht="31.5" x14ac:dyDescent="0.25">
      <c r="A21" s="9">
        <v>10</v>
      </c>
      <c r="B21" s="11" t="s">
        <v>62</v>
      </c>
      <c r="C21" s="20"/>
      <c r="D21" s="9"/>
      <c r="E21" s="20">
        <v>300</v>
      </c>
      <c r="F21" s="20">
        <v>300</v>
      </c>
      <c r="G21" s="9"/>
      <c r="H21" s="9"/>
    </row>
    <row r="22" spans="1:8" ht="31.5" x14ac:dyDescent="0.25">
      <c r="A22" s="9">
        <v>11</v>
      </c>
      <c r="B22" s="11" t="s">
        <v>63</v>
      </c>
      <c r="C22" s="20"/>
      <c r="D22" s="9"/>
      <c r="E22" s="20">
        <v>50</v>
      </c>
      <c r="F22" s="20">
        <v>50</v>
      </c>
      <c r="G22" s="9"/>
      <c r="H22" s="9"/>
    </row>
    <row r="23" spans="1:8" x14ac:dyDescent="0.25">
      <c r="A23" s="9">
        <v>12</v>
      </c>
      <c r="B23" s="11" t="s">
        <v>64</v>
      </c>
      <c r="C23" s="20"/>
      <c r="D23" s="9"/>
      <c r="E23" s="20">
        <v>58000</v>
      </c>
      <c r="F23" s="20">
        <v>58000</v>
      </c>
      <c r="G23" s="9"/>
      <c r="H23" s="9"/>
    </row>
    <row r="24" spans="1:8" ht="31.5" x14ac:dyDescent="0.25">
      <c r="A24" s="9">
        <v>13</v>
      </c>
      <c r="B24" s="11" t="s">
        <v>65</v>
      </c>
      <c r="C24" s="20"/>
      <c r="D24" s="9"/>
      <c r="E24" s="20"/>
      <c r="F24" s="20"/>
      <c r="G24" s="9"/>
      <c r="H24" s="9"/>
    </row>
    <row r="25" spans="1:8" ht="31.5" x14ac:dyDescent="0.25">
      <c r="A25" s="9">
        <v>14</v>
      </c>
      <c r="B25" s="11" t="s">
        <v>66</v>
      </c>
      <c r="C25" s="20"/>
      <c r="D25" s="9"/>
      <c r="E25" s="20"/>
      <c r="F25" s="20"/>
      <c r="G25" s="9"/>
      <c r="H25" s="9"/>
    </row>
    <row r="26" spans="1:8" ht="31.5" x14ac:dyDescent="0.25">
      <c r="A26" s="9">
        <v>15</v>
      </c>
      <c r="B26" s="11" t="s">
        <v>67</v>
      </c>
      <c r="C26" s="20"/>
      <c r="D26" s="9"/>
      <c r="E26" s="20"/>
      <c r="F26" s="20"/>
      <c r="G26" s="9"/>
      <c r="H26" s="9"/>
    </row>
    <row r="27" spans="1:8" x14ac:dyDescent="0.25">
      <c r="A27" s="9">
        <v>16</v>
      </c>
      <c r="B27" s="11" t="s">
        <v>68</v>
      </c>
      <c r="C27" s="20"/>
      <c r="D27" s="9"/>
      <c r="E27" s="20">
        <v>12000</v>
      </c>
      <c r="F27" s="20">
        <v>12000</v>
      </c>
      <c r="G27" s="9"/>
      <c r="H27" s="9"/>
    </row>
    <row r="28" spans="1:8" ht="31.5" x14ac:dyDescent="0.25">
      <c r="A28" s="9">
        <v>17</v>
      </c>
      <c r="B28" s="11" t="s">
        <v>69</v>
      </c>
      <c r="C28" s="20"/>
      <c r="D28" s="9"/>
      <c r="E28" s="20">
        <v>350</v>
      </c>
      <c r="F28" s="20">
        <v>350</v>
      </c>
      <c r="G28" s="9"/>
      <c r="H28" s="9"/>
    </row>
    <row r="29" spans="1:8" x14ac:dyDescent="0.25">
      <c r="A29" s="8" t="s">
        <v>11</v>
      </c>
      <c r="B29" s="10" t="s">
        <v>70</v>
      </c>
      <c r="C29" s="9"/>
      <c r="D29" s="9"/>
      <c r="E29" s="9"/>
      <c r="F29" s="9"/>
      <c r="G29" s="9"/>
      <c r="H29" s="9"/>
    </row>
  </sheetData>
  <mergeCells count="9">
    <mergeCell ref="A1:C1"/>
    <mergeCell ref="A4:H4"/>
    <mergeCell ref="A5:H5"/>
    <mergeCell ref="F1:H1"/>
    <mergeCell ref="A7:A8"/>
    <mergeCell ref="B7:B8"/>
    <mergeCell ref="C7:D7"/>
    <mergeCell ref="E7:F7"/>
    <mergeCell ref="G7:H7"/>
  </mergeCells>
  <pageMargins left="0.7" right="0.7" top="0.75" bottom="0.75" header="0.3" footer="0.3"/>
  <pageSetup paperSize="9" scale="90"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E44"/>
  <sheetViews>
    <sheetView workbookViewId="0">
      <selection activeCell="D23" activeCellId="1" sqref="D13 D23"/>
    </sheetView>
  </sheetViews>
  <sheetFormatPr defaultRowHeight="15.75" x14ac:dyDescent="0.25"/>
  <cols>
    <col min="1" max="1" width="5.5703125" style="6" customWidth="1"/>
    <col min="2" max="2" width="36.5703125" style="6" customWidth="1"/>
    <col min="3" max="3" width="14" style="6" customWidth="1"/>
    <col min="4" max="4" width="13.7109375" style="6" customWidth="1"/>
    <col min="5" max="5" width="14.140625" style="6" customWidth="1"/>
    <col min="6" max="16384" width="9.140625" style="6"/>
  </cols>
  <sheetData>
    <row r="1" spans="1:5" x14ac:dyDescent="0.25">
      <c r="A1" s="122" t="s">
        <v>205</v>
      </c>
      <c r="B1" s="122"/>
      <c r="C1" s="122"/>
      <c r="D1" s="123" t="s">
        <v>93</v>
      </c>
      <c r="E1" s="123"/>
    </row>
    <row r="3" spans="1:5" ht="42" customHeight="1" x14ac:dyDescent="0.25">
      <c r="A3" s="123" t="s">
        <v>328</v>
      </c>
      <c r="B3" s="124"/>
      <c r="C3" s="124"/>
      <c r="D3" s="124"/>
      <c r="E3" s="124"/>
    </row>
    <row r="4" spans="1:5" x14ac:dyDescent="0.25">
      <c r="A4" s="125" t="s">
        <v>31</v>
      </c>
      <c r="B4" s="125"/>
      <c r="C4" s="125"/>
      <c r="D4" s="125"/>
      <c r="E4" s="125"/>
    </row>
    <row r="6" spans="1:5" x14ac:dyDescent="0.25">
      <c r="E6" s="29" t="s">
        <v>206</v>
      </c>
    </row>
    <row r="7" spans="1:5" x14ac:dyDescent="0.25">
      <c r="A7" s="127" t="s">
        <v>1</v>
      </c>
      <c r="B7" s="127" t="s">
        <v>72</v>
      </c>
      <c r="C7" s="127" t="s">
        <v>73</v>
      </c>
      <c r="D7" s="127" t="s">
        <v>74</v>
      </c>
      <c r="E7" s="127"/>
    </row>
    <row r="8" spans="1:5" x14ac:dyDescent="0.25">
      <c r="A8" s="127"/>
      <c r="B8" s="127"/>
      <c r="C8" s="127"/>
      <c r="D8" s="127" t="s">
        <v>75</v>
      </c>
      <c r="E8" s="8" t="s">
        <v>76</v>
      </c>
    </row>
    <row r="9" spans="1:5" x14ac:dyDescent="0.25">
      <c r="A9" s="127"/>
      <c r="B9" s="127"/>
      <c r="C9" s="127"/>
      <c r="D9" s="127"/>
      <c r="E9" s="8" t="s">
        <v>77</v>
      </c>
    </row>
    <row r="10" spans="1:5" x14ac:dyDescent="0.25">
      <c r="A10" s="9" t="s">
        <v>3</v>
      </c>
      <c r="B10" s="9" t="s">
        <v>4</v>
      </c>
      <c r="C10" s="9" t="s">
        <v>78</v>
      </c>
      <c r="D10" s="9">
        <v>2</v>
      </c>
      <c r="E10" s="9">
        <v>3</v>
      </c>
    </row>
    <row r="11" spans="1:5" x14ac:dyDescent="0.25">
      <c r="A11" s="8"/>
      <c r="B11" s="8" t="s">
        <v>19</v>
      </c>
      <c r="C11" s="17">
        <f>+C12+C29+C44</f>
        <v>637586</v>
      </c>
      <c r="D11" s="17">
        <f>+D12+D29+D44</f>
        <v>551798</v>
      </c>
      <c r="E11" s="17">
        <f>+E12+E29+E44</f>
        <v>85788</v>
      </c>
    </row>
    <row r="12" spans="1:5" ht="31.5" x14ac:dyDescent="0.25">
      <c r="A12" s="8" t="s">
        <v>3</v>
      </c>
      <c r="B12" s="10" t="s">
        <v>79</v>
      </c>
      <c r="C12" s="18">
        <f>+C13+C27+C28+C23</f>
        <v>482744</v>
      </c>
      <c r="D12" s="18">
        <f>+D13+D27+D28+D23</f>
        <v>399625</v>
      </c>
      <c r="E12" s="18">
        <f t="shared" ref="E12" si="0">+E13+E27+E28+E23</f>
        <v>83119</v>
      </c>
    </row>
    <row r="13" spans="1:5" x14ac:dyDescent="0.25">
      <c r="A13" s="8" t="s">
        <v>6</v>
      </c>
      <c r="B13" s="10" t="s">
        <v>22</v>
      </c>
      <c r="C13" s="17">
        <f>+C14+C21+C22</f>
        <v>67740</v>
      </c>
      <c r="D13" s="17">
        <f t="shared" ref="D13:E13" si="1">+D14+D21+D22</f>
        <v>66740</v>
      </c>
      <c r="E13" s="17">
        <f t="shared" si="1"/>
        <v>1000</v>
      </c>
    </row>
    <row r="14" spans="1:5" x14ac:dyDescent="0.25">
      <c r="A14" s="9">
        <v>1</v>
      </c>
      <c r="B14" s="11" t="s">
        <v>80</v>
      </c>
      <c r="C14" s="18">
        <f>+D14+E14</f>
        <v>65740</v>
      </c>
      <c r="D14" s="18">
        <v>64740</v>
      </c>
      <c r="E14" s="18">
        <v>1000</v>
      </c>
    </row>
    <row r="15" spans="1:5" x14ac:dyDescent="0.25">
      <c r="A15" s="9"/>
      <c r="B15" s="11" t="s">
        <v>81</v>
      </c>
      <c r="C15" s="18"/>
      <c r="D15" s="18"/>
      <c r="E15" s="18"/>
    </row>
    <row r="16" spans="1:5" x14ac:dyDescent="0.25">
      <c r="A16" s="9" t="s">
        <v>8</v>
      </c>
      <c r="B16" s="13" t="s">
        <v>82</v>
      </c>
      <c r="C16" s="18"/>
      <c r="D16" s="18"/>
      <c r="E16" s="18"/>
    </row>
    <row r="17" spans="1:5" x14ac:dyDescent="0.25">
      <c r="A17" s="9" t="s">
        <v>8</v>
      </c>
      <c r="B17" s="13" t="s">
        <v>83</v>
      </c>
      <c r="C17" s="18"/>
      <c r="D17" s="18"/>
      <c r="E17" s="18"/>
    </row>
    <row r="18" spans="1:5" x14ac:dyDescent="0.25">
      <c r="A18" s="9"/>
      <c r="B18" s="11" t="s">
        <v>84</v>
      </c>
      <c r="C18" s="18"/>
      <c r="D18" s="18"/>
      <c r="E18" s="18"/>
    </row>
    <row r="19" spans="1:5" ht="31.5" x14ac:dyDescent="0.25">
      <c r="A19" s="9" t="s">
        <v>8</v>
      </c>
      <c r="B19" s="13" t="s">
        <v>85</v>
      </c>
      <c r="C19" s="18"/>
      <c r="D19" s="18"/>
      <c r="E19" s="18"/>
    </row>
    <row r="20" spans="1:5" ht="31.5" x14ac:dyDescent="0.25">
      <c r="A20" s="9" t="s">
        <v>8</v>
      </c>
      <c r="B20" s="13" t="s">
        <v>86</v>
      </c>
      <c r="C20" s="18"/>
      <c r="D20" s="18"/>
      <c r="E20" s="18"/>
    </row>
    <row r="21" spans="1:5" ht="78.75" x14ac:dyDescent="0.25">
      <c r="A21" s="24">
        <v>2</v>
      </c>
      <c r="B21" s="26" t="s">
        <v>207</v>
      </c>
      <c r="C21" s="18">
        <f>+D21+E21</f>
        <v>2000</v>
      </c>
      <c r="D21" s="18">
        <v>2000</v>
      </c>
      <c r="E21" s="18"/>
    </row>
    <row r="22" spans="1:5" x14ac:dyDescent="0.25">
      <c r="A22" s="24">
        <v>3</v>
      </c>
      <c r="B22" s="26" t="s">
        <v>87</v>
      </c>
      <c r="C22" s="18">
        <f>+D22+E22</f>
        <v>0</v>
      </c>
      <c r="D22" s="18"/>
      <c r="E22" s="18"/>
    </row>
    <row r="23" spans="1:5" s="16" customFormat="1" x14ac:dyDescent="0.25">
      <c r="A23" s="111" t="s">
        <v>11</v>
      </c>
      <c r="B23" s="10" t="s">
        <v>23</v>
      </c>
      <c r="C23" s="17">
        <f>+D23+E23</f>
        <v>405457</v>
      </c>
      <c r="D23" s="17">
        <v>325014</v>
      </c>
      <c r="E23" s="17">
        <v>80443</v>
      </c>
    </row>
    <row r="24" spans="1:5" x14ac:dyDescent="0.25">
      <c r="A24" s="9"/>
      <c r="B24" s="11" t="s">
        <v>88</v>
      </c>
      <c r="C24" s="18"/>
      <c r="D24" s="18"/>
      <c r="E24" s="18"/>
    </row>
    <row r="25" spans="1:5" x14ac:dyDescent="0.25">
      <c r="A25" s="9">
        <v>1</v>
      </c>
      <c r="B25" s="13" t="s">
        <v>82</v>
      </c>
      <c r="C25" s="18">
        <f>+D25+E25</f>
        <v>234879</v>
      </c>
      <c r="D25" s="18">
        <v>234879</v>
      </c>
      <c r="E25" s="18"/>
    </row>
    <row r="26" spans="1:5" x14ac:dyDescent="0.25">
      <c r="A26" s="9">
        <v>2</v>
      </c>
      <c r="B26" s="13" t="s">
        <v>83</v>
      </c>
      <c r="C26" s="18">
        <f>+D26+E26</f>
        <v>234</v>
      </c>
      <c r="D26" s="18">
        <v>234</v>
      </c>
      <c r="E26" s="18"/>
    </row>
    <row r="27" spans="1:5" s="16" customFormat="1" x14ac:dyDescent="0.25">
      <c r="A27" s="8" t="s">
        <v>15</v>
      </c>
      <c r="B27" s="10" t="s">
        <v>89</v>
      </c>
      <c r="C27" s="17">
        <f>+D27+E27</f>
        <v>9547</v>
      </c>
      <c r="D27" s="17">
        <v>7871</v>
      </c>
      <c r="E27" s="17">
        <v>1676</v>
      </c>
    </row>
    <row r="28" spans="1:5" x14ac:dyDescent="0.25">
      <c r="A28" s="8" t="s">
        <v>17</v>
      </c>
      <c r="B28" s="10" t="s">
        <v>25</v>
      </c>
      <c r="C28" s="18"/>
      <c r="D28" s="18"/>
      <c r="E28" s="18"/>
    </row>
    <row r="29" spans="1:5" s="16" customFormat="1" ht="31.5" x14ac:dyDescent="0.25">
      <c r="A29" s="8" t="s">
        <v>4</v>
      </c>
      <c r="B29" s="10" t="s">
        <v>90</v>
      </c>
      <c r="C29" s="17">
        <f>+C30+C33</f>
        <v>154842</v>
      </c>
      <c r="D29" s="17">
        <f t="shared" ref="D29:E29" si="2">+D30+D33</f>
        <v>152173</v>
      </c>
      <c r="E29" s="17">
        <f t="shared" si="2"/>
        <v>2669</v>
      </c>
    </row>
    <row r="30" spans="1:5" ht="31.5" x14ac:dyDescent="0.25">
      <c r="A30" s="8" t="s">
        <v>6</v>
      </c>
      <c r="B30" s="10" t="s">
        <v>27</v>
      </c>
      <c r="C30" s="18">
        <f>+C31+C32</f>
        <v>135160</v>
      </c>
      <c r="D30" s="18">
        <f t="shared" ref="D30:E30" si="3">+D31+D32</f>
        <v>135160</v>
      </c>
      <c r="E30" s="18">
        <f t="shared" si="3"/>
        <v>0</v>
      </c>
    </row>
    <row r="31" spans="1:5" ht="31.5" x14ac:dyDescent="0.25">
      <c r="A31" s="40">
        <v>1</v>
      </c>
      <c r="B31" s="11" t="s">
        <v>286</v>
      </c>
      <c r="C31" s="18">
        <f>+D31+E31</f>
        <v>4032</v>
      </c>
      <c r="D31" s="18">
        <v>4032</v>
      </c>
      <c r="E31" s="18"/>
    </row>
    <row r="32" spans="1:5" ht="31.5" x14ac:dyDescent="0.25">
      <c r="A32" s="40">
        <v>2</v>
      </c>
      <c r="B32" s="11" t="s">
        <v>287</v>
      </c>
      <c r="C32" s="18">
        <f>+D32+E32</f>
        <v>131128</v>
      </c>
      <c r="D32" s="18">
        <v>131128</v>
      </c>
      <c r="E32" s="18"/>
    </row>
    <row r="33" spans="1:5" s="16" customFormat="1" ht="31.5" x14ac:dyDescent="0.25">
      <c r="A33" s="8" t="s">
        <v>11</v>
      </c>
      <c r="B33" s="10" t="s">
        <v>28</v>
      </c>
      <c r="C33" s="17">
        <f>+SUM(C34:C43)</f>
        <v>19682</v>
      </c>
      <c r="D33" s="17">
        <f>+SUM(D34:D43)</f>
        <v>17013</v>
      </c>
      <c r="E33" s="17">
        <f>+SUM(E34:E43)</f>
        <v>2669</v>
      </c>
    </row>
    <row r="34" spans="1:5" x14ac:dyDescent="0.25">
      <c r="A34" s="40">
        <v>1</v>
      </c>
      <c r="B34" s="11" t="s">
        <v>22</v>
      </c>
      <c r="C34" s="18">
        <f>+D34+E34</f>
        <v>9420</v>
      </c>
      <c r="D34" s="18">
        <v>9420</v>
      </c>
      <c r="E34" s="18"/>
    </row>
    <row r="35" spans="1:5" x14ac:dyDescent="0.25">
      <c r="A35" s="40">
        <v>2</v>
      </c>
      <c r="B35" s="27" t="s">
        <v>208</v>
      </c>
      <c r="C35" s="18">
        <f>+D35+E35</f>
        <v>730</v>
      </c>
      <c r="D35" s="18">
        <v>400</v>
      </c>
      <c r="E35" s="18">
        <v>330</v>
      </c>
    </row>
    <row r="36" spans="1:5" ht="45" x14ac:dyDescent="0.25">
      <c r="A36" s="40">
        <v>3</v>
      </c>
      <c r="B36" s="28" t="s">
        <v>290</v>
      </c>
      <c r="C36" s="18">
        <f t="shared" ref="C36:C38" si="4">+D36+E36</f>
        <v>3957</v>
      </c>
      <c r="D36" s="18">
        <v>3957</v>
      </c>
      <c r="E36" s="18"/>
    </row>
    <row r="37" spans="1:5" x14ac:dyDescent="0.25">
      <c r="A37" s="40">
        <v>4</v>
      </c>
      <c r="B37" s="28" t="s">
        <v>288</v>
      </c>
      <c r="C37" s="18">
        <f t="shared" si="4"/>
        <v>1500</v>
      </c>
      <c r="D37" s="18">
        <v>1500</v>
      </c>
      <c r="E37" s="18"/>
    </row>
    <row r="38" spans="1:5" ht="30" x14ac:dyDescent="0.25">
      <c r="A38" s="40">
        <v>5</v>
      </c>
      <c r="B38" s="28" t="s">
        <v>342</v>
      </c>
      <c r="C38" s="18">
        <f t="shared" si="4"/>
        <v>841</v>
      </c>
      <c r="D38" s="18">
        <v>841</v>
      </c>
      <c r="E38" s="18"/>
    </row>
    <row r="39" spans="1:5" ht="30" x14ac:dyDescent="0.25">
      <c r="A39" s="40">
        <v>6</v>
      </c>
      <c r="B39" s="28" t="s">
        <v>289</v>
      </c>
      <c r="C39" s="18">
        <f>+D39+E39</f>
        <v>895</v>
      </c>
      <c r="D39" s="18">
        <v>895</v>
      </c>
      <c r="E39" s="18"/>
    </row>
    <row r="40" spans="1:5" ht="30" x14ac:dyDescent="0.25">
      <c r="A40" s="40">
        <v>7</v>
      </c>
      <c r="B40" s="28" t="s">
        <v>340</v>
      </c>
      <c r="C40" s="18">
        <f t="shared" ref="C40:C43" si="5">+D40+E40</f>
        <v>238</v>
      </c>
      <c r="D40" s="18"/>
      <c r="E40" s="18">
        <v>238</v>
      </c>
    </row>
    <row r="41" spans="1:5" ht="30" x14ac:dyDescent="0.25">
      <c r="A41" s="40">
        <v>8</v>
      </c>
      <c r="B41" s="28" t="s">
        <v>341</v>
      </c>
      <c r="C41" s="18">
        <f t="shared" si="5"/>
        <v>246</v>
      </c>
      <c r="D41" s="18"/>
      <c r="E41" s="18">
        <v>246</v>
      </c>
    </row>
    <row r="42" spans="1:5" ht="45" x14ac:dyDescent="0.25">
      <c r="A42" s="40">
        <v>9</v>
      </c>
      <c r="B42" s="28" t="s">
        <v>343</v>
      </c>
      <c r="C42" s="18">
        <f t="shared" si="5"/>
        <v>1397</v>
      </c>
      <c r="D42" s="18"/>
      <c r="E42" s="18">
        <v>1397</v>
      </c>
    </row>
    <row r="43" spans="1:5" ht="45" x14ac:dyDescent="0.25">
      <c r="A43" s="40">
        <v>10</v>
      </c>
      <c r="B43" s="28" t="s">
        <v>344</v>
      </c>
      <c r="C43" s="18">
        <f t="shared" si="5"/>
        <v>458</v>
      </c>
      <c r="D43" s="18"/>
      <c r="E43" s="18">
        <v>458</v>
      </c>
    </row>
    <row r="44" spans="1:5" ht="31.5" x14ac:dyDescent="0.25">
      <c r="A44" s="8" t="s">
        <v>91</v>
      </c>
      <c r="B44" s="10" t="s">
        <v>92</v>
      </c>
      <c r="C44" s="18"/>
      <c r="D44" s="18"/>
      <c r="E44" s="18"/>
    </row>
  </sheetData>
  <mergeCells count="9">
    <mergeCell ref="A1:C1"/>
    <mergeCell ref="D1:E1"/>
    <mergeCell ref="A3:E3"/>
    <mergeCell ref="A4:E4"/>
    <mergeCell ref="A7:A9"/>
    <mergeCell ref="B7:B9"/>
    <mergeCell ref="C7:C9"/>
    <mergeCell ref="D7:E7"/>
    <mergeCell ref="D8:D9"/>
  </mergeCells>
  <pageMargins left="0.7" right="0.7" top="0.75" bottom="0.75"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C44"/>
  <sheetViews>
    <sheetView workbookViewId="0">
      <selection activeCell="C8" sqref="C8"/>
    </sheetView>
  </sheetViews>
  <sheetFormatPr defaultRowHeight="15.75" x14ac:dyDescent="0.25"/>
  <cols>
    <col min="1" max="1" width="8.7109375" style="6" customWidth="1"/>
    <col min="2" max="2" width="54.28515625" style="6" customWidth="1"/>
    <col min="3" max="3" width="21.7109375" style="6" customWidth="1"/>
    <col min="4" max="16384" width="9.140625" style="6"/>
  </cols>
  <sheetData>
    <row r="1" spans="1:3" x14ac:dyDescent="0.25">
      <c r="A1" s="16" t="s">
        <v>205</v>
      </c>
      <c r="C1" s="12" t="s">
        <v>117</v>
      </c>
    </row>
    <row r="3" spans="1:3" x14ac:dyDescent="0.25">
      <c r="A3" s="124" t="s">
        <v>329</v>
      </c>
      <c r="B3" s="124"/>
      <c r="C3" s="124"/>
    </row>
    <row r="4" spans="1:3" x14ac:dyDescent="0.25">
      <c r="A4" s="125" t="s">
        <v>31</v>
      </c>
      <c r="B4" s="125"/>
      <c r="C4" s="125"/>
    </row>
    <row r="5" spans="1:3" x14ac:dyDescent="0.25">
      <c r="C5" s="29" t="s">
        <v>206</v>
      </c>
    </row>
    <row r="6" spans="1:3" x14ac:dyDescent="0.25">
      <c r="A6" s="8" t="s">
        <v>1</v>
      </c>
      <c r="B6" s="8" t="s">
        <v>72</v>
      </c>
      <c r="C6" s="8" t="s">
        <v>94</v>
      </c>
    </row>
    <row r="7" spans="1:3" x14ac:dyDescent="0.25">
      <c r="A7" s="8"/>
      <c r="B7" s="8" t="s">
        <v>19</v>
      </c>
      <c r="C7" s="30">
        <f>+C8+C9</f>
        <v>672420</v>
      </c>
    </row>
    <row r="8" spans="1:3" x14ac:dyDescent="0.25">
      <c r="A8" s="8" t="s">
        <v>3</v>
      </c>
      <c r="B8" s="10" t="s">
        <v>95</v>
      </c>
      <c r="C8" s="21">
        <v>34834</v>
      </c>
    </row>
    <row r="9" spans="1:3" x14ac:dyDescent="0.25">
      <c r="A9" s="8" t="s">
        <v>4</v>
      </c>
      <c r="B9" s="10" t="s">
        <v>96</v>
      </c>
      <c r="C9" s="21">
        <f>+C11+C26+C41+C43+C42</f>
        <v>637586</v>
      </c>
    </row>
    <row r="10" spans="1:3" x14ac:dyDescent="0.25">
      <c r="A10" s="9"/>
      <c r="B10" s="11" t="s">
        <v>88</v>
      </c>
      <c r="C10" s="20"/>
    </row>
    <row r="11" spans="1:3" x14ac:dyDescent="0.25">
      <c r="A11" s="8" t="s">
        <v>6</v>
      </c>
      <c r="B11" s="10" t="s">
        <v>22</v>
      </c>
      <c r="C11" s="20">
        <f>+C12+C24+C25</f>
        <v>67740</v>
      </c>
    </row>
    <row r="12" spans="1:3" x14ac:dyDescent="0.25">
      <c r="A12" s="9">
        <v>1</v>
      </c>
      <c r="B12" s="11" t="s">
        <v>80</v>
      </c>
      <c r="C12" s="20">
        <v>65740</v>
      </c>
    </row>
    <row r="13" spans="1:3" x14ac:dyDescent="0.25">
      <c r="A13" s="9"/>
      <c r="B13" s="13" t="s">
        <v>88</v>
      </c>
      <c r="C13" s="20"/>
    </row>
    <row r="14" spans="1:3" x14ac:dyDescent="0.25">
      <c r="A14" s="9" t="s">
        <v>97</v>
      </c>
      <c r="B14" s="11" t="s">
        <v>82</v>
      </c>
      <c r="C14" s="20"/>
    </row>
    <row r="15" spans="1:3" x14ac:dyDescent="0.25">
      <c r="A15" s="9" t="s">
        <v>98</v>
      </c>
      <c r="B15" s="11" t="s">
        <v>83</v>
      </c>
      <c r="C15" s="20"/>
    </row>
    <row r="16" spans="1:3" x14ac:dyDescent="0.25">
      <c r="A16" s="9" t="s">
        <v>99</v>
      </c>
      <c r="B16" s="11" t="s">
        <v>100</v>
      </c>
      <c r="C16" s="20"/>
    </row>
    <row r="17" spans="1:3" x14ac:dyDescent="0.25">
      <c r="A17" s="9" t="s">
        <v>101</v>
      </c>
      <c r="B17" s="11" t="s">
        <v>102</v>
      </c>
      <c r="C17" s="20"/>
    </row>
    <row r="18" spans="1:3" x14ac:dyDescent="0.25">
      <c r="A18" s="9" t="s">
        <v>103</v>
      </c>
      <c r="B18" s="11" t="s">
        <v>104</v>
      </c>
      <c r="C18" s="20"/>
    </row>
    <row r="19" spans="1:3" x14ac:dyDescent="0.25">
      <c r="A19" s="9" t="s">
        <v>105</v>
      </c>
      <c r="B19" s="11" t="s">
        <v>106</v>
      </c>
      <c r="C19" s="20"/>
    </row>
    <row r="20" spans="1:3" x14ac:dyDescent="0.25">
      <c r="A20" s="9" t="s">
        <v>107</v>
      </c>
      <c r="B20" s="11" t="s">
        <v>108</v>
      </c>
      <c r="C20" s="20"/>
    </row>
    <row r="21" spans="1:3" x14ac:dyDescent="0.25">
      <c r="A21" s="9" t="s">
        <v>109</v>
      </c>
      <c r="B21" s="11" t="s">
        <v>110</v>
      </c>
      <c r="C21" s="20"/>
    </row>
    <row r="22" spans="1:3" ht="31.5" x14ac:dyDescent="0.25">
      <c r="A22" s="9" t="s">
        <v>111</v>
      </c>
      <c r="B22" s="11" t="s">
        <v>112</v>
      </c>
      <c r="C22" s="20"/>
    </row>
    <row r="23" spans="1:3" x14ac:dyDescent="0.25">
      <c r="A23" s="9" t="s">
        <v>113</v>
      </c>
      <c r="B23" s="11" t="s">
        <v>114</v>
      </c>
      <c r="C23" s="20"/>
    </row>
    <row r="24" spans="1:3" ht="47.25" x14ac:dyDescent="0.25">
      <c r="A24" s="9">
        <v>2</v>
      </c>
      <c r="B24" s="11" t="s">
        <v>209</v>
      </c>
      <c r="C24" s="20">
        <v>2000</v>
      </c>
    </row>
    <row r="25" spans="1:3" x14ac:dyDescent="0.25">
      <c r="A25" s="9">
        <v>3</v>
      </c>
      <c r="B25" s="11" t="s">
        <v>87</v>
      </c>
      <c r="C25" s="20"/>
    </row>
    <row r="26" spans="1:3" s="16" customFormat="1" x14ac:dyDescent="0.25">
      <c r="A26" s="8" t="s">
        <v>11</v>
      </c>
      <c r="B26" s="10" t="s">
        <v>23</v>
      </c>
      <c r="C26" s="30">
        <f>SUM(C28:C40)</f>
        <v>405457</v>
      </c>
    </row>
    <row r="27" spans="1:3" x14ac:dyDescent="0.25">
      <c r="A27" s="9"/>
      <c r="B27" s="13" t="s">
        <v>88</v>
      </c>
      <c r="C27" s="9"/>
    </row>
    <row r="28" spans="1:3" x14ac:dyDescent="0.25">
      <c r="A28" s="9">
        <v>1</v>
      </c>
      <c r="B28" s="11" t="s">
        <v>82</v>
      </c>
      <c r="C28" s="20">
        <v>234879</v>
      </c>
    </row>
    <row r="29" spans="1:3" x14ac:dyDescent="0.25">
      <c r="A29" s="9">
        <v>2</v>
      </c>
      <c r="B29" s="11" t="s">
        <v>83</v>
      </c>
      <c r="C29" s="20">
        <v>234</v>
      </c>
    </row>
    <row r="30" spans="1:3" x14ac:dyDescent="0.25">
      <c r="A30" s="9">
        <v>3</v>
      </c>
      <c r="B30" s="11" t="s">
        <v>210</v>
      </c>
      <c r="C30" s="20">
        <v>13139</v>
      </c>
    </row>
    <row r="31" spans="1:3" x14ac:dyDescent="0.25">
      <c r="A31" s="9">
        <v>4</v>
      </c>
      <c r="B31" s="11" t="s">
        <v>211</v>
      </c>
      <c r="C31" s="20">
        <v>12086</v>
      </c>
    </row>
    <row r="32" spans="1:3" x14ac:dyDescent="0.25">
      <c r="A32" s="9">
        <v>5</v>
      </c>
      <c r="B32" s="11" t="s">
        <v>100</v>
      </c>
      <c r="C32" s="20">
        <v>3300</v>
      </c>
    </row>
    <row r="33" spans="1:3" x14ac:dyDescent="0.25">
      <c r="A33" s="9">
        <v>6</v>
      </c>
      <c r="B33" s="11" t="s">
        <v>102</v>
      </c>
      <c r="C33" s="20">
        <v>3926</v>
      </c>
    </row>
    <row r="34" spans="1:3" x14ac:dyDescent="0.25">
      <c r="A34" s="9">
        <v>7</v>
      </c>
      <c r="B34" s="11" t="s">
        <v>104</v>
      </c>
      <c r="C34" s="20">
        <v>833</v>
      </c>
    </row>
    <row r="35" spans="1:3" x14ac:dyDescent="0.25">
      <c r="A35" s="9">
        <v>8</v>
      </c>
      <c r="B35" s="11" t="s">
        <v>106</v>
      </c>
      <c r="C35" s="20">
        <v>878</v>
      </c>
    </row>
    <row r="36" spans="1:3" x14ac:dyDescent="0.25">
      <c r="A36" s="9">
        <v>9</v>
      </c>
      <c r="B36" s="11" t="s">
        <v>108</v>
      </c>
      <c r="C36" s="20">
        <v>5536</v>
      </c>
    </row>
    <row r="37" spans="1:3" x14ac:dyDescent="0.25">
      <c r="A37" s="9">
        <v>10</v>
      </c>
      <c r="B37" s="11" t="s">
        <v>110</v>
      </c>
      <c r="C37" s="20">
        <v>23207</v>
      </c>
    </row>
    <row r="38" spans="1:3" ht="31.5" x14ac:dyDescent="0.25">
      <c r="A38" s="9">
        <v>11</v>
      </c>
      <c r="B38" s="11" t="s">
        <v>112</v>
      </c>
      <c r="C38" s="20">
        <v>83465</v>
      </c>
    </row>
    <row r="39" spans="1:3" x14ac:dyDescent="0.25">
      <c r="A39" s="9">
        <v>12</v>
      </c>
      <c r="B39" s="11" t="s">
        <v>114</v>
      </c>
      <c r="C39" s="20">
        <v>22566</v>
      </c>
    </row>
    <row r="40" spans="1:3" x14ac:dyDescent="0.25">
      <c r="A40" s="9">
        <v>13</v>
      </c>
      <c r="B40" s="11" t="s">
        <v>212</v>
      </c>
      <c r="C40" s="20">
        <v>1408</v>
      </c>
    </row>
    <row r="41" spans="1:3" x14ac:dyDescent="0.25">
      <c r="A41" s="8" t="s">
        <v>15</v>
      </c>
      <c r="B41" s="10" t="s">
        <v>115</v>
      </c>
      <c r="C41" s="17">
        <v>9547</v>
      </c>
    </row>
    <row r="42" spans="1:3" x14ac:dyDescent="0.25">
      <c r="A42" s="78" t="s">
        <v>17</v>
      </c>
      <c r="B42" s="10" t="s">
        <v>291</v>
      </c>
      <c r="C42" s="17">
        <v>154842</v>
      </c>
    </row>
    <row r="43" spans="1:3" x14ac:dyDescent="0.25">
      <c r="A43" s="8" t="s">
        <v>131</v>
      </c>
      <c r="B43" s="10" t="s">
        <v>116</v>
      </c>
      <c r="C43" s="11"/>
    </row>
    <row r="44" spans="1:3" x14ac:dyDescent="0.25">
      <c r="A44" s="8" t="s">
        <v>91</v>
      </c>
      <c r="B44" s="10" t="s">
        <v>92</v>
      </c>
      <c r="C44" s="11"/>
    </row>
  </sheetData>
  <mergeCells count="2">
    <mergeCell ref="A3:C3"/>
    <mergeCell ref="A4:C4"/>
  </mergeCells>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K69"/>
  <sheetViews>
    <sheetView topLeftCell="A6" workbookViewId="0">
      <pane xSplit="2" ySplit="3" topLeftCell="C9" activePane="bottomRight" state="frozen"/>
      <selection activeCell="A6" sqref="A6"/>
      <selection pane="topRight" activeCell="C6" sqref="C6"/>
      <selection pane="bottomLeft" activeCell="A9" sqref="A9"/>
      <selection pane="bottomRight" activeCell="E10" sqref="E10"/>
    </sheetView>
  </sheetViews>
  <sheetFormatPr defaultRowHeight="15.75" x14ac:dyDescent="0.25"/>
  <cols>
    <col min="1" max="1" width="6.28515625" style="6" customWidth="1"/>
    <col min="2" max="2" width="26" style="6" customWidth="1"/>
    <col min="3" max="3" width="11" style="6" customWidth="1"/>
    <col min="4" max="4" width="11.42578125" style="6" customWidth="1"/>
    <col min="5" max="5" width="12.5703125" style="6" customWidth="1"/>
    <col min="6" max="6" width="10.42578125" style="6" customWidth="1"/>
    <col min="7" max="7" width="9.140625" style="6"/>
    <col min="8" max="8" width="10.42578125" style="6" bestFit="1" customWidth="1"/>
    <col min="9" max="9" width="10.140625" style="6" customWidth="1"/>
    <col min="10" max="10" width="9.140625" style="6"/>
    <col min="11" max="11" width="9.5703125" style="6" customWidth="1"/>
    <col min="12" max="16384" width="9.140625" style="6"/>
  </cols>
  <sheetData>
    <row r="1" spans="1:11" x14ac:dyDescent="0.25">
      <c r="A1" s="16" t="s">
        <v>205</v>
      </c>
      <c r="I1" s="128" t="s">
        <v>132</v>
      </c>
      <c r="J1" s="128"/>
      <c r="K1" s="128"/>
    </row>
    <row r="3" spans="1:11" x14ac:dyDescent="0.25">
      <c r="A3" s="124" t="s">
        <v>330</v>
      </c>
      <c r="B3" s="124"/>
      <c r="C3" s="124"/>
      <c r="D3" s="124"/>
      <c r="E3" s="124"/>
      <c r="F3" s="124"/>
      <c r="G3" s="124"/>
      <c r="H3" s="124"/>
      <c r="I3" s="124"/>
      <c r="J3" s="124"/>
      <c r="K3" s="124"/>
    </row>
    <row r="4" spans="1:11" x14ac:dyDescent="0.25">
      <c r="A4" s="125" t="s">
        <v>31</v>
      </c>
      <c r="B4" s="125"/>
      <c r="C4" s="125"/>
      <c r="D4" s="125"/>
      <c r="E4" s="125"/>
      <c r="F4" s="125"/>
      <c r="G4" s="125"/>
      <c r="H4" s="125"/>
      <c r="I4" s="125"/>
      <c r="J4" s="125"/>
      <c r="K4" s="125"/>
    </row>
    <row r="5" spans="1:11" x14ac:dyDescent="0.25">
      <c r="K5" s="29" t="s">
        <v>206</v>
      </c>
    </row>
    <row r="6" spans="1:11" s="59" customFormat="1" ht="101.25" customHeight="1" x14ac:dyDescent="0.2">
      <c r="A6" s="129" t="s">
        <v>1</v>
      </c>
      <c r="B6" s="129" t="s">
        <v>118</v>
      </c>
      <c r="C6" s="129" t="s">
        <v>119</v>
      </c>
      <c r="D6" s="129" t="s">
        <v>120</v>
      </c>
      <c r="E6" s="129" t="s">
        <v>121</v>
      </c>
      <c r="F6" s="129" t="s">
        <v>122</v>
      </c>
      <c r="G6" s="129" t="s">
        <v>123</v>
      </c>
      <c r="H6" s="129" t="s">
        <v>124</v>
      </c>
      <c r="I6" s="129"/>
      <c r="J6" s="129"/>
      <c r="K6" s="129" t="s">
        <v>125</v>
      </c>
    </row>
    <row r="7" spans="1:11" s="59" customFormat="1" ht="38.25" x14ac:dyDescent="0.2">
      <c r="A7" s="129"/>
      <c r="B7" s="129"/>
      <c r="C7" s="129"/>
      <c r="D7" s="129"/>
      <c r="E7" s="129"/>
      <c r="F7" s="129"/>
      <c r="G7" s="129"/>
      <c r="H7" s="60" t="s">
        <v>126</v>
      </c>
      <c r="I7" s="60" t="s">
        <v>127</v>
      </c>
      <c r="J7" s="60" t="s">
        <v>128</v>
      </c>
      <c r="K7" s="129"/>
    </row>
    <row r="8" spans="1:11" x14ac:dyDescent="0.25">
      <c r="A8" s="9" t="s">
        <v>3</v>
      </c>
      <c r="B8" s="9" t="s">
        <v>4</v>
      </c>
      <c r="C8" s="9">
        <v>1</v>
      </c>
      <c r="D8" s="9">
        <v>2</v>
      </c>
      <c r="E8" s="9">
        <v>3</v>
      </c>
      <c r="F8" s="9">
        <v>4</v>
      </c>
      <c r="G8" s="9">
        <v>5</v>
      </c>
      <c r="H8" s="9">
        <v>6</v>
      </c>
      <c r="I8" s="9">
        <v>7</v>
      </c>
      <c r="J8" s="9">
        <v>8</v>
      </c>
      <c r="K8" s="9">
        <v>9</v>
      </c>
    </row>
    <row r="9" spans="1:11" x14ac:dyDescent="0.25">
      <c r="A9" s="8"/>
      <c r="B9" s="8" t="s">
        <v>126</v>
      </c>
      <c r="C9" s="38">
        <f t="shared" ref="C9:K9" si="0">+C10+C67</f>
        <v>671479.8</v>
      </c>
      <c r="D9" s="38">
        <f t="shared" si="0"/>
        <v>77160</v>
      </c>
      <c r="E9" s="38">
        <f t="shared" si="0"/>
        <v>449612.80000000005</v>
      </c>
      <c r="F9" s="38">
        <f t="shared" si="0"/>
        <v>9547</v>
      </c>
      <c r="G9" s="38">
        <f t="shared" si="0"/>
        <v>0</v>
      </c>
      <c r="H9" s="38">
        <f t="shared" si="0"/>
        <v>135160</v>
      </c>
      <c r="I9" s="38">
        <f t="shared" si="0"/>
        <v>130265</v>
      </c>
      <c r="J9" s="38">
        <f t="shared" si="0"/>
        <v>4895</v>
      </c>
      <c r="K9" s="38">
        <f t="shared" si="0"/>
        <v>0</v>
      </c>
    </row>
    <row r="10" spans="1:11" x14ac:dyDescent="0.25">
      <c r="A10" s="78" t="s">
        <v>3</v>
      </c>
      <c r="B10" s="82" t="s">
        <v>305</v>
      </c>
      <c r="C10" s="38">
        <f t="shared" ref="C10:K10" si="1">+C11+C61+C62+C63+C64+C65+C66</f>
        <v>585691.80000000005</v>
      </c>
      <c r="D10" s="38">
        <f t="shared" si="1"/>
        <v>76160</v>
      </c>
      <c r="E10" s="38">
        <f>+E11+E61+E62+E63+E64+E65+E66</f>
        <v>366500.80000000005</v>
      </c>
      <c r="F10" s="38">
        <f t="shared" si="1"/>
        <v>7871</v>
      </c>
      <c r="G10" s="38">
        <f t="shared" si="1"/>
        <v>0</v>
      </c>
      <c r="H10" s="38">
        <f t="shared" si="1"/>
        <v>135160</v>
      </c>
      <c r="I10" s="38">
        <f t="shared" si="1"/>
        <v>130265</v>
      </c>
      <c r="J10" s="38">
        <f t="shared" si="1"/>
        <v>4895</v>
      </c>
      <c r="K10" s="38">
        <f t="shared" si="1"/>
        <v>0</v>
      </c>
    </row>
    <row r="11" spans="1:11" ht="31.5" x14ac:dyDescent="0.25">
      <c r="A11" s="8" t="s">
        <v>6</v>
      </c>
      <c r="B11" s="10" t="s">
        <v>129</v>
      </c>
      <c r="C11" s="87">
        <f t="shared" ref="C11:K11" si="2">SUM(C12:C60)-SUM(C29:C33)-SUM(C55:C60)</f>
        <v>542986.80000000005</v>
      </c>
      <c r="D11" s="87">
        <f t="shared" si="2"/>
        <v>76160</v>
      </c>
      <c r="E11" s="87">
        <f t="shared" si="2"/>
        <v>331666.80000000005</v>
      </c>
      <c r="F11" s="87">
        <f t="shared" si="2"/>
        <v>0</v>
      </c>
      <c r="G11" s="87">
        <f t="shared" si="2"/>
        <v>0</v>
      </c>
      <c r="H11" s="87">
        <f t="shared" si="2"/>
        <v>135160</v>
      </c>
      <c r="I11" s="87">
        <f t="shared" si="2"/>
        <v>130265</v>
      </c>
      <c r="J11" s="87">
        <f t="shared" si="2"/>
        <v>4895</v>
      </c>
      <c r="K11" s="87">
        <f t="shared" si="2"/>
        <v>0</v>
      </c>
    </row>
    <row r="12" spans="1:11" x14ac:dyDescent="0.25">
      <c r="A12" s="31">
        <v>1</v>
      </c>
      <c r="B12" s="28" t="s">
        <v>213</v>
      </c>
      <c r="C12" s="35">
        <f>+D12+E12+F12+G12+H12+K12</f>
        <v>5307</v>
      </c>
      <c r="D12" s="85"/>
      <c r="E12" s="85">
        <v>5307</v>
      </c>
      <c r="F12" s="85"/>
      <c r="G12" s="8"/>
      <c r="H12" s="85">
        <f>I12+J12</f>
        <v>0</v>
      </c>
      <c r="I12" s="85"/>
      <c r="J12" s="85"/>
      <c r="K12" s="8"/>
    </row>
    <row r="13" spans="1:11" x14ac:dyDescent="0.25">
      <c r="A13" s="31">
        <v>2</v>
      </c>
      <c r="B13" s="28" t="s">
        <v>214</v>
      </c>
      <c r="C13" s="35">
        <f t="shared" ref="C13:C60" si="3">+D13+E13+F13+G13+H13+K13</f>
        <v>2494</v>
      </c>
      <c r="D13" s="85"/>
      <c r="E13" s="85">
        <v>2494</v>
      </c>
      <c r="F13" s="85"/>
      <c r="G13" s="8"/>
      <c r="H13" s="85">
        <f t="shared" ref="H13:H51" si="4">I13+J13</f>
        <v>0</v>
      </c>
      <c r="I13" s="85"/>
      <c r="J13" s="85">
        <v>0</v>
      </c>
      <c r="K13" s="8"/>
    </row>
    <row r="14" spans="1:11" x14ac:dyDescent="0.25">
      <c r="A14" s="31">
        <v>3</v>
      </c>
      <c r="B14" s="28" t="s">
        <v>215</v>
      </c>
      <c r="C14" s="35">
        <f t="shared" si="3"/>
        <v>604</v>
      </c>
      <c r="D14" s="85"/>
      <c r="E14" s="85">
        <v>604</v>
      </c>
      <c r="F14" s="85"/>
      <c r="G14" s="8"/>
      <c r="H14" s="85">
        <f t="shared" si="4"/>
        <v>0</v>
      </c>
      <c r="I14" s="85"/>
      <c r="J14" s="85"/>
      <c r="K14" s="8"/>
    </row>
    <row r="15" spans="1:11" x14ac:dyDescent="0.25">
      <c r="A15" s="31">
        <v>4</v>
      </c>
      <c r="B15" s="28" t="s">
        <v>216</v>
      </c>
      <c r="C15" s="35">
        <f t="shared" si="3"/>
        <v>17530</v>
      </c>
      <c r="D15" s="85"/>
      <c r="E15" s="85">
        <v>17530</v>
      </c>
      <c r="F15" s="85"/>
      <c r="G15" s="8"/>
      <c r="H15" s="85">
        <f t="shared" si="4"/>
        <v>0</v>
      </c>
      <c r="I15" s="85"/>
      <c r="J15" s="85">
        <v>0</v>
      </c>
      <c r="K15" s="8"/>
    </row>
    <row r="16" spans="1:11" x14ac:dyDescent="0.25">
      <c r="A16" s="31">
        <v>5</v>
      </c>
      <c r="B16" s="28" t="s">
        <v>217</v>
      </c>
      <c r="C16" s="35">
        <f t="shared" si="3"/>
        <v>1153</v>
      </c>
      <c r="D16" s="85"/>
      <c r="E16" s="85">
        <v>1153</v>
      </c>
      <c r="F16" s="85"/>
      <c r="G16" s="8"/>
      <c r="H16" s="85">
        <f t="shared" si="4"/>
        <v>0</v>
      </c>
      <c r="I16" s="85"/>
      <c r="J16" s="85"/>
      <c r="K16" s="8"/>
    </row>
    <row r="17" spans="1:11" x14ac:dyDescent="0.25">
      <c r="A17" s="31">
        <v>6</v>
      </c>
      <c r="B17" s="28" t="s">
        <v>218</v>
      </c>
      <c r="C17" s="35">
        <f t="shared" si="3"/>
        <v>1744</v>
      </c>
      <c r="D17" s="85"/>
      <c r="E17" s="85">
        <v>1744</v>
      </c>
      <c r="F17" s="85"/>
      <c r="G17" s="8"/>
      <c r="H17" s="85">
        <f t="shared" si="4"/>
        <v>0</v>
      </c>
      <c r="I17" s="85"/>
      <c r="J17" s="85"/>
      <c r="K17" s="8"/>
    </row>
    <row r="18" spans="1:11" x14ac:dyDescent="0.25">
      <c r="A18" s="31">
        <v>7</v>
      </c>
      <c r="B18" s="28" t="s">
        <v>219</v>
      </c>
      <c r="C18" s="35">
        <f t="shared" si="3"/>
        <v>25031</v>
      </c>
      <c r="D18" s="85"/>
      <c r="E18" s="85">
        <v>25031</v>
      </c>
      <c r="F18" s="85"/>
      <c r="G18" s="8"/>
      <c r="H18" s="85">
        <f t="shared" si="4"/>
        <v>0</v>
      </c>
      <c r="I18" s="85"/>
      <c r="J18" s="85"/>
      <c r="K18" s="8"/>
    </row>
    <row r="19" spans="1:11" x14ac:dyDescent="0.25">
      <c r="A19" s="31">
        <v>8</v>
      </c>
      <c r="B19" s="28" t="s">
        <v>220</v>
      </c>
      <c r="C19" s="35">
        <f t="shared" si="3"/>
        <v>973.2</v>
      </c>
      <c r="D19" s="85"/>
      <c r="E19" s="85">
        <v>973.2</v>
      </c>
      <c r="F19" s="85"/>
      <c r="G19" s="8"/>
      <c r="H19" s="85">
        <f t="shared" si="4"/>
        <v>0</v>
      </c>
      <c r="I19" s="85"/>
      <c r="J19" s="85"/>
      <c r="K19" s="8"/>
    </row>
    <row r="20" spans="1:11" ht="30" x14ac:dyDescent="0.25">
      <c r="A20" s="31">
        <v>9</v>
      </c>
      <c r="B20" s="28" t="s">
        <v>221</v>
      </c>
      <c r="C20" s="35">
        <f t="shared" si="3"/>
        <v>2650</v>
      </c>
      <c r="D20" s="85"/>
      <c r="E20" s="85">
        <v>2650</v>
      </c>
      <c r="F20" s="85"/>
      <c r="G20" s="8"/>
      <c r="H20" s="85">
        <f t="shared" si="4"/>
        <v>0</v>
      </c>
      <c r="I20" s="85"/>
      <c r="J20" s="85"/>
      <c r="K20" s="8"/>
    </row>
    <row r="21" spans="1:11" x14ac:dyDescent="0.25">
      <c r="A21" s="31">
        <v>10</v>
      </c>
      <c r="B21" s="28" t="s">
        <v>222</v>
      </c>
      <c r="C21" s="35">
        <f t="shared" si="3"/>
        <v>4657</v>
      </c>
      <c r="D21" s="85"/>
      <c r="E21" s="85">
        <v>4657</v>
      </c>
      <c r="F21" s="85"/>
      <c r="G21" s="8"/>
      <c r="H21" s="85">
        <f t="shared" si="4"/>
        <v>0</v>
      </c>
      <c r="I21" s="85"/>
      <c r="J21" s="85"/>
      <c r="K21" s="8"/>
    </row>
    <row r="22" spans="1:11" x14ac:dyDescent="0.25">
      <c r="A22" s="31">
        <v>11</v>
      </c>
      <c r="B22" s="28" t="s">
        <v>223</v>
      </c>
      <c r="C22" s="35">
        <f t="shared" si="3"/>
        <v>722</v>
      </c>
      <c r="D22" s="85"/>
      <c r="E22" s="85">
        <v>722</v>
      </c>
      <c r="F22" s="85"/>
      <c r="G22" s="8"/>
      <c r="H22" s="85">
        <f t="shared" si="4"/>
        <v>0</v>
      </c>
      <c r="I22" s="85"/>
      <c r="J22" s="85"/>
      <c r="K22" s="8"/>
    </row>
    <row r="23" spans="1:11" x14ac:dyDescent="0.25">
      <c r="A23" s="31">
        <v>12</v>
      </c>
      <c r="B23" s="28" t="s">
        <v>224</v>
      </c>
      <c r="C23" s="35">
        <f t="shared" si="3"/>
        <v>913</v>
      </c>
      <c r="D23" s="85"/>
      <c r="E23" s="85">
        <v>913</v>
      </c>
      <c r="F23" s="85"/>
      <c r="G23" s="8"/>
      <c r="H23" s="85">
        <f t="shared" si="4"/>
        <v>0</v>
      </c>
      <c r="I23" s="85"/>
      <c r="J23" s="85"/>
      <c r="K23" s="8"/>
    </row>
    <row r="24" spans="1:11" x14ac:dyDescent="0.25">
      <c r="A24" s="31">
        <v>13</v>
      </c>
      <c r="B24" s="28" t="s">
        <v>225</v>
      </c>
      <c r="C24" s="35">
        <f t="shared" si="3"/>
        <v>670</v>
      </c>
      <c r="D24" s="85"/>
      <c r="E24" s="85">
        <v>670</v>
      </c>
      <c r="F24" s="85"/>
      <c r="G24" s="8"/>
      <c r="H24" s="85">
        <f t="shared" si="4"/>
        <v>0</v>
      </c>
      <c r="I24" s="85"/>
      <c r="J24" s="85"/>
      <c r="K24" s="8"/>
    </row>
    <row r="25" spans="1:11" x14ac:dyDescent="0.25">
      <c r="A25" s="31">
        <v>14</v>
      </c>
      <c r="B25" s="28" t="s">
        <v>226</v>
      </c>
      <c r="C25" s="35">
        <f t="shared" si="3"/>
        <v>855</v>
      </c>
      <c r="D25" s="85"/>
      <c r="E25" s="85">
        <v>855</v>
      </c>
      <c r="F25" s="85"/>
      <c r="G25" s="8"/>
      <c r="H25" s="85">
        <f t="shared" si="4"/>
        <v>0</v>
      </c>
      <c r="I25" s="85"/>
      <c r="J25" s="85"/>
      <c r="K25" s="8"/>
    </row>
    <row r="26" spans="1:11" x14ac:dyDescent="0.25">
      <c r="A26" s="31">
        <v>15</v>
      </c>
      <c r="B26" s="28" t="s">
        <v>227</v>
      </c>
      <c r="C26" s="35">
        <f t="shared" si="3"/>
        <v>738</v>
      </c>
      <c r="D26" s="85"/>
      <c r="E26" s="85">
        <v>738</v>
      </c>
      <c r="F26" s="85"/>
      <c r="G26" s="8"/>
      <c r="H26" s="85">
        <f t="shared" si="4"/>
        <v>0</v>
      </c>
      <c r="I26" s="85"/>
      <c r="J26" s="85"/>
      <c r="K26" s="8"/>
    </row>
    <row r="27" spans="1:11" x14ac:dyDescent="0.25">
      <c r="A27" s="31">
        <v>16</v>
      </c>
      <c r="B27" s="28" t="s">
        <v>228</v>
      </c>
      <c r="C27" s="35">
        <f t="shared" si="3"/>
        <v>433</v>
      </c>
      <c r="D27" s="85"/>
      <c r="E27" s="85">
        <v>433</v>
      </c>
      <c r="F27" s="85"/>
      <c r="G27" s="8"/>
      <c r="H27" s="85">
        <f t="shared" si="4"/>
        <v>0</v>
      </c>
      <c r="I27" s="85"/>
      <c r="J27" s="85"/>
      <c r="K27" s="8"/>
    </row>
    <row r="28" spans="1:11" x14ac:dyDescent="0.25">
      <c r="A28" s="31">
        <v>17</v>
      </c>
      <c r="B28" s="28" t="s">
        <v>229</v>
      </c>
      <c r="C28" s="35">
        <f t="shared" ref="C28" si="5">+D28+E28+F28+G28+H28+I28+J28+M28</f>
        <v>8911</v>
      </c>
      <c r="D28" s="85">
        <f t="shared" ref="D28" si="6">SUM(D29:D33)</f>
        <v>0</v>
      </c>
      <c r="E28" s="85">
        <f>SUM(E29:E33)</f>
        <v>8911</v>
      </c>
      <c r="F28" s="85">
        <f t="shared" ref="F28" si="7">SUM(F29:F33)</f>
        <v>0</v>
      </c>
      <c r="G28" s="8"/>
      <c r="H28" s="85">
        <f t="shared" si="4"/>
        <v>0</v>
      </c>
      <c r="I28" s="85">
        <f t="shared" ref="I28:J28" si="8">SUM(I29:I33)</f>
        <v>0</v>
      </c>
      <c r="J28" s="85">
        <f t="shared" si="8"/>
        <v>0</v>
      </c>
      <c r="K28" s="8"/>
    </row>
    <row r="29" spans="1:11" x14ac:dyDescent="0.25">
      <c r="A29" s="32"/>
      <c r="B29" s="45" t="s">
        <v>230</v>
      </c>
      <c r="C29" s="35">
        <f t="shared" si="3"/>
        <v>4910</v>
      </c>
      <c r="D29" s="86"/>
      <c r="E29" s="86">
        <v>4910</v>
      </c>
      <c r="F29" s="86"/>
      <c r="G29" s="8"/>
      <c r="H29" s="85">
        <f t="shared" si="4"/>
        <v>0</v>
      </c>
      <c r="I29" s="86"/>
      <c r="J29" s="86"/>
      <c r="K29" s="8"/>
    </row>
    <row r="30" spans="1:11" x14ac:dyDescent="0.25">
      <c r="A30" s="32"/>
      <c r="B30" s="45" t="s">
        <v>231</v>
      </c>
      <c r="C30" s="35">
        <f t="shared" si="3"/>
        <v>1271</v>
      </c>
      <c r="D30" s="86"/>
      <c r="E30" s="86">
        <v>1271</v>
      </c>
      <c r="F30" s="86"/>
      <c r="G30" s="8"/>
      <c r="H30" s="85">
        <f t="shared" si="4"/>
        <v>0</v>
      </c>
      <c r="I30" s="86"/>
      <c r="J30" s="86"/>
      <c r="K30" s="8"/>
    </row>
    <row r="31" spans="1:11" x14ac:dyDescent="0.25">
      <c r="A31" s="32"/>
      <c r="B31" s="45" t="s">
        <v>232</v>
      </c>
      <c r="C31" s="35">
        <f t="shared" si="3"/>
        <v>1049</v>
      </c>
      <c r="D31" s="86"/>
      <c r="E31" s="86">
        <v>1049</v>
      </c>
      <c r="F31" s="86"/>
      <c r="G31" s="8"/>
      <c r="H31" s="85">
        <f t="shared" si="4"/>
        <v>0</v>
      </c>
      <c r="I31" s="86"/>
      <c r="J31" s="86"/>
      <c r="K31" s="8"/>
    </row>
    <row r="32" spans="1:11" x14ac:dyDescent="0.25">
      <c r="A32" s="32"/>
      <c r="B32" s="45" t="s">
        <v>233</v>
      </c>
      <c r="C32" s="35">
        <f t="shared" si="3"/>
        <v>933</v>
      </c>
      <c r="D32" s="86"/>
      <c r="E32" s="86">
        <v>933</v>
      </c>
      <c r="F32" s="86"/>
      <c r="G32" s="8"/>
      <c r="H32" s="85">
        <f t="shared" si="4"/>
        <v>0</v>
      </c>
      <c r="I32" s="86"/>
      <c r="J32" s="86"/>
      <c r="K32" s="8"/>
    </row>
    <row r="33" spans="1:11" x14ac:dyDescent="0.25">
      <c r="A33" s="32"/>
      <c r="B33" s="45" t="s">
        <v>234</v>
      </c>
      <c r="C33" s="35">
        <f t="shared" si="3"/>
        <v>748</v>
      </c>
      <c r="D33" s="86"/>
      <c r="E33" s="86">
        <v>748</v>
      </c>
      <c r="F33" s="86"/>
      <c r="G33" s="8"/>
      <c r="H33" s="85">
        <f t="shared" si="4"/>
        <v>0</v>
      </c>
      <c r="I33" s="86"/>
      <c r="J33" s="86"/>
      <c r="K33" s="8"/>
    </row>
    <row r="34" spans="1:11" x14ac:dyDescent="0.25">
      <c r="A34" s="31">
        <v>18</v>
      </c>
      <c r="B34" s="28" t="s">
        <v>235</v>
      </c>
      <c r="C34" s="35">
        <f t="shared" si="3"/>
        <v>449.7</v>
      </c>
      <c r="D34" s="85"/>
      <c r="E34" s="85">
        <v>449.7</v>
      </c>
      <c r="F34" s="85"/>
      <c r="G34" s="8"/>
      <c r="H34" s="85">
        <f t="shared" si="4"/>
        <v>0</v>
      </c>
      <c r="I34" s="85"/>
      <c r="J34" s="85"/>
      <c r="K34" s="8"/>
    </row>
    <row r="35" spans="1:11" x14ac:dyDescent="0.25">
      <c r="A35" s="31">
        <v>19</v>
      </c>
      <c r="B35" s="28" t="s">
        <v>236</v>
      </c>
      <c r="C35" s="35">
        <f t="shared" si="3"/>
        <v>412</v>
      </c>
      <c r="D35" s="85"/>
      <c r="E35" s="85">
        <v>412</v>
      </c>
      <c r="F35" s="85"/>
      <c r="G35" s="8"/>
      <c r="H35" s="85">
        <f t="shared" si="4"/>
        <v>0</v>
      </c>
      <c r="I35" s="85"/>
      <c r="J35" s="85"/>
      <c r="K35" s="8"/>
    </row>
    <row r="36" spans="1:11" x14ac:dyDescent="0.25">
      <c r="A36" s="31">
        <v>20</v>
      </c>
      <c r="B36" s="28" t="s">
        <v>237</v>
      </c>
      <c r="C36" s="35">
        <f t="shared" si="3"/>
        <v>134</v>
      </c>
      <c r="D36" s="85"/>
      <c r="E36" s="85">
        <v>134</v>
      </c>
      <c r="F36" s="85"/>
      <c r="G36" s="8"/>
      <c r="H36" s="85">
        <f t="shared" si="4"/>
        <v>0</v>
      </c>
      <c r="I36" s="85"/>
      <c r="J36" s="85"/>
      <c r="K36" s="8"/>
    </row>
    <row r="37" spans="1:11" x14ac:dyDescent="0.25">
      <c r="A37" s="31">
        <v>21</v>
      </c>
      <c r="B37" s="28" t="s">
        <v>238</v>
      </c>
      <c r="C37" s="35">
        <f t="shared" si="3"/>
        <v>134</v>
      </c>
      <c r="D37" s="85"/>
      <c r="E37" s="85">
        <v>134</v>
      </c>
      <c r="F37" s="85"/>
      <c r="G37" s="8"/>
      <c r="H37" s="85">
        <f t="shared" si="4"/>
        <v>0</v>
      </c>
      <c r="I37" s="85"/>
      <c r="J37" s="85"/>
      <c r="K37" s="8"/>
    </row>
    <row r="38" spans="1:11" ht="30" x14ac:dyDescent="0.25">
      <c r="A38" s="31">
        <v>22</v>
      </c>
      <c r="B38" s="28" t="s">
        <v>239</v>
      </c>
      <c r="C38" s="35">
        <f t="shared" si="3"/>
        <v>134</v>
      </c>
      <c r="D38" s="85"/>
      <c r="E38" s="85">
        <v>134</v>
      </c>
      <c r="F38" s="85"/>
      <c r="G38" s="8"/>
      <c r="H38" s="85">
        <f t="shared" si="4"/>
        <v>0</v>
      </c>
      <c r="I38" s="85"/>
      <c r="J38" s="85"/>
      <c r="K38" s="8"/>
    </row>
    <row r="39" spans="1:11" x14ac:dyDescent="0.25">
      <c r="A39" s="31">
        <v>23</v>
      </c>
      <c r="B39" s="28" t="s">
        <v>240</v>
      </c>
      <c r="C39" s="35">
        <f t="shared" si="3"/>
        <v>134</v>
      </c>
      <c r="D39" s="85"/>
      <c r="E39" s="85">
        <v>134</v>
      </c>
      <c r="F39" s="85"/>
      <c r="G39" s="8"/>
      <c r="H39" s="85">
        <f t="shared" si="4"/>
        <v>0</v>
      </c>
      <c r="I39" s="85"/>
      <c r="J39" s="85"/>
      <c r="K39" s="8"/>
    </row>
    <row r="40" spans="1:11" x14ac:dyDescent="0.25">
      <c r="A40" s="31">
        <v>24</v>
      </c>
      <c r="B40" s="28" t="s">
        <v>241</v>
      </c>
      <c r="C40" s="35">
        <f t="shared" si="3"/>
        <v>193</v>
      </c>
      <c r="D40" s="85"/>
      <c r="E40" s="85">
        <v>193</v>
      </c>
      <c r="F40" s="85"/>
      <c r="G40" s="8"/>
      <c r="H40" s="85">
        <f t="shared" si="4"/>
        <v>0</v>
      </c>
      <c r="I40" s="85"/>
      <c r="J40" s="85"/>
      <c r="K40" s="8"/>
    </row>
    <row r="41" spans="1:11" x14ac:dyDescent="0.25">
      <c r="A41" s="31">
        <v>25</v>
      </c>
      <c r="B41" s="28" t="s">
        <v>242</v>
      </c>
      <c r="C41" s="35">
        <f t="shared" si="3"/>
        <v>134</v>
      </c>
      <c r="D41" s="85"/>
      <c r="E41" s="85">
        <v>134</v>
      </c>
      <c r="F41" s="85"/>
      <c r="G41" s="8"/>
      <c r="H41" s="85">
        <f t="shared" si="4"/>
        <v>0</v>
      </c>
      <c r="I41" s="85"/>
      <c r="J41" s="85"/>
      <c r="K41" s="8"/>
    </row>
    <row r="42" spans="1:11" x14ac:dyDescent="0.25">
      <c r="A42" s="31">
        <v>26</v>
      </c>
      <c r="B42" s="28" t="s">
        <v>243</v>
      </c>
      <c r="C42" s="35">
        <f t="shared" si="3"/>
        <v>134</v>
      </c>
      <c r="D42" s="85"/>
      <c r="E42" s="85">
        <v>134</v>
      </c>
      <c r="F42" s="85"/>
      <c r="G42" s="8"/>
      <c r="H42" s="85">
        <f t="shared" si="4"/>
        <v>0</v>
      </c>
      <c r="I42" s="85"/>
      <c r="J42" s="85"/>
      <c r="K42" s="8"/>
    </row>
    <row r="43" spans="1:11" x14ac:dyDescent="0.25">
      <c r="A43" s="31">
        <v>27</v>
      </c>
      <c r="B43" s="28" t="s">
        <v>244</v>
      </c>
      <c r="C43" s="35">
        <f t="shared" si="3"/>
        <v>134</v>
      </c>
      <c r="D43" s="85"/>
      <c r="E43" s="85">
        <v>134</v>
      </c>
      <c r="F43" s="85"/>
      <c r="G43" s="8"/>
      <c r="H43" s="85">
        <f t="shared" si="4"/>
        <v>0</v>
      </c>
      <c r="I43" s="85"/>
      <c r="J43" s="85"/>
      <c r="K43" s="8"/>
    </row>
    <row r="44" spans="1:11" x14ac:dyDescent="0.25">
      <c r="A44" s="31">
        <v>28</v>
      </c>
      <c r="B44" s="28" t="s">
        <v>245</v>
      </c>
      <c r="C44" s="35">
        <f t="shared" si="3"/>
        <v>196</v>
      </c>
      <c r="D44" s="85"/>
      <c r="E44" s="85">
        <v>196</v>
      </c>
      <c r="F44" s="85"/>
      <c r="G44" s="8"/>
      <c r="H44" s="85">
        <f t="shared" si="4"/>
        <v>0</v>
      </c>
      <c r="I44" s="85"/>
      <c r="J44" s="85"/>
      <c r="K44" s="8"/>
    </row>
    <row r="45" spans="1:11" x14ac:dyDescent="0.25">
      <c r="A45" s="31">
        <v>29</v>
      </c>
      <c r="B45" s="28" t="s">
        <v>246</v>
      </c>
      <c r="C45" s="35">
        <f t="shared" si="3"/>
        <v>2275</v>
      </c>
      <c r="D45" s="85"/>
      <c r="E45" s="85">
        <v>2275</v>
      </c>
      <c r="F45" s="85"/>
      <c r="G45" s="8"/>
      <c r="H45" s="85">
        <f t="shared" si="4"/>
        <v>0</v>
      </c>
      <c r="I45" s="85"/>
      <c r="J45" s="85"/>
      <c r="K45" s="8"/>
    </row>
    <row r="46" spans="1:11" x14ac:dyDescent="0.25">
      <c r="A46" s="31">
        <v>30</v>
      </c>
      <c r="B46" s="28" t="s">
        <v>247</v>
      </c>
      <c r="C46" s="35">
        <f t="shared" si="3"/>
        <v>1064</v>
      </c>
      <c r="D46" s="85"/>
      <c r="E46" s="85">
        <v>1064</v>
      </c>
      <c r="F46" s="85"/>
      <c r="G46" s="8"/>
      <c r="H46" s="85">
        <f t="shared" si="4"/>
        <v>0</v>
      </c>
      <c r="I46" s="85"/>
      <c r="J46" s="85"/>
      <c r="K46" s="8"/>
    </row>
    <row r="47" spans="1:11" ht="30" x14ac:dyDescent="0.25">
      <c r="A47" s="31">
        <v>31</v>
      </c>
      <c r="B47" s="28" t="s">
        <v>292</v>
      </c>
      <c r="C47" s="35">
        <f t="shared" si="3"/>
        <v>221184</v>
      </c>
      <c r="D47" s="85"/>
      <c r="E47" s="85">
        <v>221184</v>
      </c>
      <c r="F47" s="85"/>
      <c r="G47" s="8"/>
      <c r="H47" s="85">
        <f t="shared" si="4"/>
        <v>0</v>
      </c>
      <c r="I47" s="85"/>
      <c r="J47" s="85"/>
      <c r="K47" s="8"/>
    </row>
    <row r="48" spans="1:11" ht="30" x14ac:dyDescent="0.25">
      <c r="A48" s="31">
        <v>32</v>
      </c>
      <c r="B48" s="28" t="s">
        <v>248</v>
      </c>
      <c r="C48" s="35">
        <f t="shared" si="3"/>
        <v>2724.4</v>
      </c>
      <c r="D48" s="85"/>
      <c r="E48" s="85">
        <v>2724.4</v>
      </c>
      <c r="F48" s="85"/>
      <c r="G48" s="8"/>
      <c r="H48" s="85">
        <f t="shared" si="4"/>
        <v>0</v>
      </c>
      <c r="I48" s="85"/>
      <c r="J48" s="85"/>
      <c r="K48" s="8"/>
    </row>
    <row r="49" spans="1:11" x14ac:dyDescent="0.25">
      <c r="A49" s="31">
        <v>33</v>
      </c>
      <c r="B49" s="28" t="s">
        <v>249</v>
      </c>
      <c r="C49" s="35">
        <f t="shared" si="3"/>
        <v>675</v>
      </c>
      <c r="D49" s="85"/>
      <c r="E49" s="85">
        <v>675</v>
      </c>
      <c r="F49" s="85"/>
      <c r="G49" s="8"/>
      <c r="H49" s="85">
        <f t="shared" si="4"/>
        <v>0</v>
      </c>
      <c r="I49" s="85"/>
      <c r="J49" s="85"/>
      <c r="K49" s="8"/>
    </row>
    <row r="50" spans="1:11" x14ac:dyDescent="0.25">
      <c r="A50" s="31">
        <v>34</v>
      </c>
      <c r="B50" s="28" t="s">
        <v>250</v>
      </c>
      <c r="C50" s="35">
        <f t="shared" si="3"/>
        <v>2514</v>
      </c>
      <c r="D50" s="85"/>
      <c r="E50" s="85">
        <v>2514</v>
      </c>
      <c r="F50" s="85"/>
      <c r="G50" s="8"/>
      <c r="H50" s="85">
        <f t="shared" si="4"/>
        <v>0</v>
      </c>
      <c r="I50" s="85"/>
      <c r="J50" s="85"/>
      <c r="K50" s="8"/>
    </row>
    <row r="51" spans="1:11" x14ac:dyDescent="0.25">
      <c r="A51" s="31">
        <v>35</v>
      </c>
      <c r="B51" s="28" t="s">
        <v>293</v>
      </c>
      <c r="C51" s="35">
        <f t="shared" si="3"/>
        <v>1138</v>
      </c>
      <c r="D51" s="85"/>
      <c r="E51" s="85">
        <v>1138</v>
      </c>
      <c r="F51" s="85"/>
      <c r="G51" s="8"/>
      <c r="H51" s="85">
        <f t="shared" si="4"/>
        <v>0</v>
      </c>
      <c r="I51" s="85"/>
      <c r="J51" s="85"/>
      <c r="K51" s="8"/>
    </row>
    <row r="52" spans="1:11" ht="30" x14ac:dyDescent="0.25">
      <c r="A52" s="31">
        <v>36</v>
      </c>
      <c r="B52" s="28" t="s">
        <v>252</v>
      </c>
      <c r="C52" s="35">
        <f t="shared" si="3"/>
        <v>66240</v>
      </c>
      <c r="D52" s="85">
        <v>64740</v>
      </c>
      <c r="E52" s="85">
        <v>1500</v>
      </c>
      <c r="F52" s="85"/>
      <c r="G52" s="8"/>
      <c r="H52" s="85"/>
      <c r="I52" s="85"/>
      <c r="J52" s="85"/>
      <c r="K52" s="8"/>
    </row>
    <row r="53" spans="1:11" ht="30" x14ac:dyDescent="0.25">
      <c r="A53" s="31">
        <v>37</v>
      </c>
      <c r="B53" s="28" t="s">
        <v>253</v>
      </c>
      <c r="C53" s="35">
        <f t="shared" si="3"/>
        <v>2000</v>
      </c>
      <c r="D53" s="85">
        <v>2000</v>
      </c>
      <c r="E53" s="85"/>
      <c r="F53" s="85"/>
      <c r="G53" s="8"/>
      <c r="H53" s="85"/>
      <c r="I53" s="85"/>
      <c r="J53" s="85"/>
      <c r="K53" s="8"/>
    </row>
    <row r="54" spans="1:11" x14ac:dyDescent="0.25">
      <c r="A54" s="31">
        <v>38</v>
      </c>
      <c r="B54" s="33" t="s">
        <v>254</v>
      </c>
      <c r="C54" s="85">
        <f>SUM(C55:C60)</f>
        <v>165598.5</v>
      </c>
      <c r="D54" s="85">
        <f>SUM(D55:D60)</f>
        <v>9420</v>
      </c>
      <c r="E54" s="85">
        <f>SUM(E55:E60)</f>
        <v>21018.5</v>
      </c>
      <c r="F54" s="85">
        <f>SUM(F55:F60)</f>
        <v>0</v>
      </c>
      <c r="G54" s="8"/>
      <c r="H54" s="85">
        <f>SUM(H55:H60)</f>
        <v>135160</v>
      </c>
      <c r="I54" s="85">
        <f>SUM(I55:I60)</f>
        <v>130265</v>
      </c>
      <c r="J54" s="85">
        <f>SUM(J55:J60)</f>
        <v>4895</v>
      </c>
      <c r="K54" s="8"/>
    </row>
    <row r="55" spans="1:11" ht="31.5" x14ac:dyDescent="0.25">
      <c r="A55" s="32"/>
      <c r="B55" s="34" t="s">
        <v>296</v>
      </c>
      <c r="C55" s="35">
        <f t="shared" si="3"/>
        <v>144580</v>
      </c>
      <c r="D55" s="86">
        <v>9420</v>
      </c>
      <c r="E55" s="86"/>
      <c r="F55" s="86"/>
      <c r="G55" s="8"/>
      <c r="H55" s="86">
        <f>+I55+J55</f>
        <v>135160</v>
      </c>
      <c r="I55" s="86">
        <v>130265</v>
      </c>
      <c r="J55" s="86">
        <v>4895</v>
      </c>
      <c r="K55" s="8"/>
    </row>
    <row r="56" spans="1:11" x14ac:dyDescent="0.25">
      <c r="A56" s="32"/>
      <c r="B56" s="34" t="s">
        <v>294</v>
      </c>
      <c r="C56" s="35">
        <f t="shared" si="3"/>
        <v>860</v>
      </c>
      <c r="D56" s="86"/>
      <c r="E56" s="86">
        <v>860</v>
      </c>
      <c r="F56" s="86"/>
      <c r="G56" s="8"/>
      <c r="H56" s="86"/>
      <c r="I56" s="86"/>
      <c r="J56" s="86"/>
      <c r="K56" s="8"/>
    </row>
    <row r="57" spans="1:11" x14ac:dyDescent="0.25">
      <c r="A57" s="32"/>
      <c r="B57" s="34" t="s">
        <v>255</v>
      </c>
      <c r="C57" s="35">
        <f t="shared" si="3"/>
        <v>1082.5999999999999</v>
      </c>
      <c r="D57" s="86"/>
      <c r="E57" s="86">
        <v>1082.5999999999999</v>
      </c>
      <c r="F57" s="86"/>
      <c r="G57" s="8"/>
      <c r="H57" s="86"/>
      <c r="I57" s="86"/>
      <c r="J57" s="86"/>
      <c r="K57" s="8"/>
    </row>
    <row r="58" spans="1:11" x14ac:dyDescent="0.25">
      <c r="A58" s="32"/>
      <c r="B58" s="34" t="s">
        <v>256</v>
      </c>
      <c r="C58" s="35">
        <f t="shared" si="3"/>
        <v>500</v>
      </c>
      <c r="D58" s="86"/>
      <c r="E58" s="86">
        <v>500</v>
      </c>
      <c r="F58" s="86"/>
      <c r="G58" s="8"/>
      <c r="H58" s="86"/>
      <c r="I58" s="86"/>
      <c r="J58" s="86"/>
      <c r="K58" s="8"/>
    </row>
    <row r="59" spans="1:11" x14ac:dyDescent="0.25">
      <c r="A59" s="32"/>
      <c r="B59" s="34" t="s">
        <v>251</v>
      </c>
      <c r="C59" s="35">
        <f t="shared" si="3"/>
        <v>9842</v>
      </c>
      <c r="D59" s="86"/>
      <c r="E59" s="86">
        <v>9842</v>
      </c>
      <c r="F59" s="86"/>
      <c r="G59" s="8"/>
      <c r="H59" s="86"/>
      <c r="I59" s="86"/>
      <c r="J59" s="86"/>
      <c r="K59" s="8"/>
    </row>
    <row r="60" spans="1:11" x14ac:dyDescent="0.25">
      <c r="A60" s="32"/>
      <c r="B60" s="34" t="s">
        <v>295</v>
      </c>
      <c r="C60" s="35">
        <f t="shared" si="3"/>
        <v>8733.9</v>
      </c>
      <c r="D60" s="86"/>
      <c r="E60" s="86">
        <v>8733.9</v>
      </c>
      <c r="F60" s="86"/>
      <c r="G60" s="8"/>
      <c r="H60" s="86"/>
      <c r="I60" s="86"/>
      <c r="J60" s="86"/>
      <c r="K60" s="8"/>
    </row>
    <row r="61" spans="1:11" ht="57" x14ac:dyDescent="0.25">
      <c r="A61" s="81" t="s">
        <v>11</v>
      </c>
      <c r="B61" s="82" t="s">
        <v>297</v>
      </c>
      <c r="C61" s="37">
        <f t="shared" ref="C61" si="9">+D61+E61+F61+G61+H61+I61+J61+M61</f>
        <v>0</v>
      </c>
      <c r="D61" s="31"/>
      <c r="E61" s="31"/>
      <c r="F61" s="31"/>
      <c r="G61" s="8"/>
      <c r="H61" s="31"/>
      <c r="I61" s="31"/>
      <c r="J61" s="31"/>
      <c r="K61" s="8"/>
    </row>
    <row r="62" spans="1:11" ht="28.5" x14ac:dyDescent="0.25">
      <c r="A62" s="81" t="s">
        <v>15</v>
      </c>
      <c r="B62" s="82" t="s">
        <v>298</v>
      </c>
      <c r="C62" s="8"/>
      <c r="D62" s="31"/>
      <c r="E62" s="31"/>
      <c r="F62" s="31"/>
      <c r="G62" s="8"/>
      <c r="H62" s="31"/>
      <c r="I62" s="31"/>
      <c r="J62" s="31"/>
      <c r="K62" s="8"/>
    </row>
    <row r="63" spans="1:11" ht="28.5" x14ac:dyDescent="0.25">
      <c r="A63" s="81" t="s">
        <v>17</v>
      </c>
      <c r="B63" s="82" t="s">
        <v>122</v>
      </c>
      <c r="C63" s="37">
        <f t="shared" ref="C63:C66" si="10">+D63+E63+F63+G63+H63+I63+J63+M63</f>
        <v>7871</v>
      </c>
      <c r="D63" s="31"/>
      <c r="E63" s="31"/>
      <c r="F63" s="87">
        <v>7871</v>
      </c>
      <c r="G63" s="44"/>
      <c r="H63" s="31"/>
      <c r="I63" s="31"/>
      <c r="J63" s="31"/>
      <c r="K63" s="44"/>
    </row>
    <row r="64" spans="1:11" ht="42.75" x14ac:dyDescent="0.25">
      <c r="A64" s="81" t="s">
        <v>131</v>
      </c>
      <c r="B64" s="82" t="s">
        <v>123</v>
      </c>
      <c r="C64" s="37">
        <f t="shared" si="10"/>
        <v>0</v>
      </c>
      <c r="D64" s="31"/>
      <c r="E64" s="31"/>
      <c r="F64" s="31"/>
      <c r="G64" s="44"/>
      <c r="H64" s="31"/>
      <c r="I64" s="31"/>
      <c r="J64" s="31"/>
      <c r="K64" s="44"/>
    </row>
    <row r="65" spans="1:11" ht="42.75" x14ac:dyDescent="0.25">
      <c r="A65" s="81" t="s">
        <v>299</v>
      </c>
      <c r="B65" s="82" t="s">
        <v>300</v>
      </c>
      <c r="C65" s="37">
        <f t="shared" ref="C65" si="11">+D65+E65+F65+G65+H65+K65</f>
        <v>34834</v>
      </c>
      <c r="D65" s="39"/>
      <c r="E65" s="87">
        <v>34834</v>
      </c>
      <c r="F65" s="39"/>
      <c r="G65" s="44"/>
      <c r="H65" s="39">
        <f>+I65+J65</f>
        <v>0</v>
      </c>
      <c r="I65" s="39"/>
      <c r="J65" s="39"/>
      <c r="K65" s="44"/>
    </row>
    <row r="66" spans="1:11" ht="42.75" x14ac:dyDescent="0.25">
      <c r="A66" s="81" t="s">
        <v>301</v>
      </c>
      <c r="B66" s="82" t="s">
        <v>125</v>
      </c>
      <c r="C66" s="37">
        <f t="shared" si="10"/>
        <v>0</v>
      </c>
      <c r="D66" s="31"/>
      <c r="E66" s="31"/>
      <c r="F66" s="31"/>
      <c r="G66" s="44"/>
      <c r="H66" s="31"/>
      <c r="I66" s="31"/>
      <c r="J66" s="31"/>
      <c r="K66" s="44"/>
    </row>
    <row r="67" spans="1:11" x14ac:dyDescent="0.25">
      <c r="A67" s="83" t="s">
        <v>4</v>
      </c>
      <c r="B67" s="83" t="s">
        <v>302</v>
      </c>
      <c r="C67" s="87">
        <f t="shared" ref="C67:F67" si="12">+C68+C69</f>
        <v>85788</v>
      </c>
      <c r="D67" s="87">
        <f t="shared" si="12"/>
        <v>1000</v>
      </c>
      <c r="E67" s="87">
        <f t="shared" si="12"/>
        <v>83112</v>
      </c>
      <c r="F67" s="87">
        <f t="shared" si="12"/>
        <v>1676</v>
      </c>
      <c r="G67" s="44"/>
      <c r="H67" s="87">
        <f t="shared" ref="H67:J67" si="13">+H68+H69</f>
        <v>0</v>
      </c>
      <c r="I67" s="87">
        <f t="shared" si="13"/>
        <v>0</v>
      </c>
      <c r="J67" s="87">
        <f t="shared" si="13"/>
        <v>0</v>
      </c>
      <c r="K67" s="44"/>
    </row>
    <row r="68" spans="1:11" x14ac:dyDescent="0.25">
      <c r="A68" s="84" t="s">
        <v>6</v>
      </c>
      <c r="B68" s="33" t="s">
        <v>303</v>
      </c>
      <c r="C68" s="36">
        <f t="shared" ref="C68:C69" si="14">+D68+E68+F68+G68+H68+I68+J68+M68</f>
        <v>84112</v>
      </c>
      <c r="D68" s="84">
        <v>1000</v>
      </c>
      <c r="E68" s="88">
        <v>83112</v>
      </c>
      <c r="F68" s="84"/>
      <c r="G68" s="44"/>
      <c r="H68" s="84"/>
      <c r="I68" s="84"/>
      <c r="J68" s="84"/>
      <c r="K68" s="44"/>
    </row>
    <row r="69" spans="1:11" x14ac:dyDescent="0.25">
      <c r="A69" s="84" t="s">
        <v>11</v>
      </c>
      <c r="B69" s="28" t="s">
        <v>304</v>
      </c>
      <c r="C69" s="36">
        <f t="shared" si="14"/>
        <v>1676</v>
      </c>
      <c r="D69" s="84"/>
      <c r="E69" s="88"/>
      <c r="F69" s="84">
        <v>1676</v>
      </c>
      <c r="G69" s="44"/>
      <c r="H69" s="84"/>
      <c r="I69" s="84"/>
      <c r="J69" s="84"/>
      <c r="K69" s="44"/>
    </row>
  </sheetData>
  <mergeCells count="12">
    <mergeCell ref="I1:K1"/>
    <mergeCell ref="A6:A7"/>
    <mergeCell ref="B6:B7"/>
    <mergeCell ref="C6:C7"/>
    <mergeCell ref="D6:D7"/>
    <mergeCell ref="E6:E7"/>
    <mergeCell ref="F6:F7"/>
    <mergeCell ref="G6:G7"/>
    <mergeCell ref="H6:J6"/>
    <mergeCell ref="K6:K7"/>
    <mergeCell ref="A3:K3"/>
    <mergeCell ref="A4:K4"/>
  </mergeCells>
  <pageMargins left="0.7" right="0.7" top="0.75" bottom="0.75" header="0.3" footer="0.3"/>
  <pageSetup paperSize="9" scale="70" orientation="portrait" verticalDpi="0"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U16"/>
  <sheetViews>
    <sheetView workbookViewId="0">
      <selection activeCell="C16" sqref="C16"/>
    </sheetView>
  </sheetViews>
  <sheetFormatPr defaultRowHeight="15.75" x14ac:dyDescent="0.25"/>
  <cols>
    <col min="1" max="1" width="7.7109375" style="6" customWidth="1"/>
    <col min="2" max="2" width="31.5703125" style="6" customWidth="1"/>
    <col min="3" max="3" width="11.28515625" style="6" bestFit="1" customWidth="1"/>
    <col min="4" max="4" width="10.140625" style="6" bestFit="1" customWidth="1"/>
    <col min="5" max="12" width="9.28515625" style="6" bestFit="1" customWidth="1"/>
    <col min="13" max="13" width="11.28515625" style="6" bestFit="1" customWidth="1"/>
    <col min="14" max="15" width="9.28515625" style="6" bestFit="1" customWidth="1"/>
    <col min="16" max="16" width="11.28515625" style="6" bestFit="1" customWidth="1"/>
    <col min="17" max="18" width="9.28515625" style="6" bestFit="1" customWidth="1"/>
    <col min="19" max="19" width="10.140625" style="6" bestFit="1" customWidth="1"/>
    <col min="20" max="16384" width="9.140625" style="6"/>
  </cols>
  <sheetData>
    <row r="1" spans="1:21" x14ac:dyDescent="0.25">
      <c r="A1" s="16" t="s">
        <v>205</v>
      </c>
      <c r="P1" s="12" t="s">
        <v>146</v>
      </c>
    </row>
    <row r="3" spans="1:21" x14ac:dyDescent="0.25">
      <c r="A3" s="124" t="s">
        <v>331</v>
      </c>
      <c r="B3" s="124"/>
      <c r="C3" s="124"/>
      <c r="D3" s="124"/>
      <c r="E3" s="124"/>
      <c r="F3" s="124"/>
      <c r="G3" s="124"/>
      <c r="H3" s="124"/>
      <c r="I3" s="124"/>
      <c r="J3" s="124"/>
      <c r="K3" s="124"/>
      <c r="L3" s="124"/>
      <c r="M3" s="124"/>
      <c r="N3" s="124"/>
      <c r="O3" s="124"/>
      <c r="P3" s="124"/>
      <c r="Q3" s="124"/>
    </row>
    <row r="4" spans="1:21" x14ac:dyDescent="0.25">
      <c r="A4" s="125" t="s">
        <v>31</v>
      </c>
      <c r="B4" s="125"/>
      <c r="C4" s="125"/>
      <c r="D4" s="125"/>
      <c r="E4" s="125"/>
      <c r="F4" s="125"/>
      <c r="G4" s="125"/>
      <c r="H4" s="125"/>
      <c r="I4" s="125"/>
      <c r="J4" s="125"/>
      <c r="K4" s="125"/>
      <c r="L4" s="125"/>
      <c r="M4" s="125"/>
      <c r="N4" s="125"/>
      <c r="O4" s="125"/>
      <c r="P4" s="125"/>
      <c r="Q4" s="125"/>
    </row>
    <row r="5" spans="1:21" x14ac:dyDescent="0.25">
      <c r="S5" s="7" t="s">
        <v>32</v>
      </c>
    </row>
    <row r="6" spans="1:21" s="58" customFormat="1" ht="15.75" customHeight="1" x14ac:dyDescent="0.2">
      <c r="A6" s="132" t="s">
        <v>1</v>
      </c>
      <c r="B6" s="132" t="s">
        <v>118</v>
      </c>
      <c r="C6" s="132" t="s">
        <v>126</v>
      </c>
      <c r="D6" s="132" t="s">
        <v>133</v>
      </c>
      <c r="E6" s="132"/>
      <c r="F6" s="132"/>
      <c r="G6" s="132"/>
      <c r="H6" s="132"/>
      <c r="I6" s="132"/>
      <c r="J6" s="132"/>
      <c r="K6" s="132"/>
      <c r="L6" s="132"/>
      <c r="M6" s="132"/>
      <c r="N6" s="132"/>
      <c r="O6" s="132"/>
      <c r="P6" s="132"/>
      <c r="Q6" s="132"/>
      <c r="R6" s="132"/>
      <c r="S6" s="132"/>
    </row>
    <row r="7" spans="1:21" s="58" customFormat="1" ht="24.75" customHeight="1" x14ac:dyDescent="0.2">
      <c r="A7" s="132"/>
      <c r="B7" s="132"/>
      <c r="C7" s="132"/>
      <c r="D7" s="132" t="s">
        <v>134</v>
      </c>
      <c r="E7" s="132" t="s">
        <v>135</v>
      </c>
      <c r="F7" s="132" t="s">
        <v>257</v>
      </c>
      <c r="G7" s="132" t="s">
        <v>258</v>
      </c>
      <c r="H7" s="132" t="s">
        <v>136</v>
      </c>
      <c r="I7" s="132" t="s">
        <v>137</v>
      </c>
      <c r="J7" s="132" t="s">
        <v>138</v>
      </c>
      <c r="K7" s="132" t="s">
        <v>139</v>
      </c>
      <c r="L7" s="132" t="s">
        <v>140</v>
      </c>
      <c r="M7" s="132" t="s">
        <v>141</v>
      </c>
      <c r="N7" s="132" t="s">
        <v>133</v>
      </c>
      <c r="O7" s="132"/>
      <c r="P7" s="132" t="s">
        <v>142</v>
      </c>
      <c r="Q7" s="132" t="s">
        <v>143</v>
      </c>
      <c r="R7" s="130" t="s">
        <v>259</v>
      </c>
      <c r="S7" s="130" t="s">
        <v>260</v>
      </c>
    </row>
    <row r="8" spans="1:21" s="58" customFormat="1" ht="142.5" x14ac:dyDescent="0.2">
      <c r="A8" s="132"/>
      <c r="B8" s="132"/>
      <c r="C8" s="132"/>
      <c r="D8" s="132"/>
      <c r="E8" s="132"/>
      <c r="F8" s="132"/>
      <c r="G8" s="132"/>
      <c r="H8" s="132"/>
      <c r="I8" s="132"/>
      <c r="J8" s="132"/>
      <c r="K8" s="132"/>
      <c r="L8" s="132"/>
      <c r="M8" s="132"/>
      <c r="N8" s="52" t="s">
        <v>144</v>
      </c>
      <c r="O8" s="52" t="s">
        <v>145</v>
      </c>
      <c r="P8" s="132"/>
      <c r="Q8" s="132"/>
      <c r="R8" s="131"/>
      <c r="S8" s="131"/>
    </row>
    <row r="9" spans="1:21" x14ac:dyDescent="0.25">
      <c r="A9" s="25" t="s">
        <v>3</v>
      </c>
      <c r="B9" s="25" t="s">
        <v>4</v>
      </c>
      <c r="C9" s="25">
        <v>1</v>
      </c>
      <c r="D9" s="25">
        <v>2</v>
      </c>
      <c r="E9" s="40">
        <v>3</v>
      </c>
      <c r="F9" s="40">
        <v>4</v>
      </c>
      <c r="G9" s="40">
        <v>5</v>
      </c>
      <c r="H9" s="40">
        <v>6</v>
      </c>
      <c r="I9" s="40">
        <v>7</v>
      </c>
      <c r="J9" s="40">
        <v>8</v>
      </c>
      <c r="K9" s="40">
        <v>9</v>
      </c>
      <c r="L9" s="40">
        <v>10</v>
      </c>
      <c r="M9" s="40">
        <v>11</v>
      </c>
      <c r="N9" s="40">
        <v>12</v>
      </c>
      <c r="O9" s="40">
        <v>13</v>
      </c>
      <c r="P9" s="40">
        <v>14</v>
      </c>
      <c r="Q9" s="40">
        <v>15</v>
      </c>
      <c r="R9" s="40">
        <v>16</v>
      </c>
      <c r="S9" s="40">
        <v>17</v>
      </c>
    </row>
    <row r="10" spans="1:21" customFormat="1" ht="19.5" customHeight="1" x14ac:dyDescent="0.25">
      <c r="A10" s="79"/>
      <c r="B10" s="69" t="s">
        <v>126</v>
      </c>
      <c r="C10" s="89">
        <f t="shared" ref="C10:S10" si="0">C11+C15</f>
        <v>207425</v>
      </c>
      <c r="D10" s="89">
        <f t="shared" si="0"/>
        <v>12260</v>
      </c>
      <c r="E10" s="89">
        <f t="shared" si="0"/>
        <v>0</v>
      </c>
      <c r="F10" s="89">
        <f t="shared" si="0"/>
        <v>1276</v>
      </c>
      <c r="G10" s="89">
        <f t="shared" si="0"/>
        <v>6114</v>
      </c>
      <c r="H10" s="89">
        <f t="shared" si="0"/>
        <v>0</v>
      </c>
      <c r="I10" s="89">
        <f t="shared" si="0"/>
        <v>0</v>
      </c>
      <c r="J10" s="89">
        <f t="shared" si="0"/>
        <v>2000</v>
      </c>
      <c r="K10" s="89">
        <f t="shared" si="0"/>
        <v>0</v>
      </c>
      <c r="L10" s="89">
        <f t="shared" si="0"/>
        <v>0</v>
      </c>
      <c r="M10" s="89">
        <f t="shared" si="0"/>
        <v>39719</v>
      </c>
      <c r="N10" s="89">
        <f t="shared" si="0"/>
        <v>10355</v>
      </c>
      <c r="O10" s="89">
        <f t="shared" si="0"/>
        <v>2124</v>
      </c>
      <c r="P10" s="89">
        <f t="shared" si="0"/>
        <v>4246</v>
      </c>
      <c r="Q10" s="89">
        <f t="shared" si="0"/>
        <v>0</v>
      </c>
      <c r="R10" s="89">
        <f t="shared" si="0"/>
        <v>125</v>
      </c>
      <c r="S10" s="89">
        <f t="shared" si="0"/>
        <v>2000</v>
      </c>
    </row>
    <row r="11" spans="1:21" customFormat="1" ht="30.75" customHeight="1" x14ac:dyDescent="0.25">
      <c r="A11" s="79" t="s">
        <v>6</v>
      </c>
      <c r="B11" s="69" t="s">
        <v>308</v>
      </c>
      <c r="C11" s="89">
        <f t="shared" ref="C11:S11" si="1">SUM(C12:C14)</f>
        <v>67740</v>
      </c>
      <c r="D11" s="89">
        <f t="shared" si="1"/>
        <v>12260</v>
      </c>
      <c r="E11" s="89">
        <f t="shared" si="1"/>
        <v>0</v>
      </c>
      <c r="F11" s="89">
        <f t="shared" si="1"/>
        <v>1276</v>
      </c>
      <c r="G11" s="89">
        <f t="shared" si="1"/>
        <v>6114</v>
      </c>
      <c r="H11" s="89">
        <f t="shared" si="1"/>
        <v>0</v>
      </c>
      <c r="I11" s="89">
        <f t="shared" si="1"/>
        <v>0</v>
      </c>
      <c r="J11" s="89">
        <f t="shared" si="1"/>
        <v>2000</v>
      </c>
      <c r="K11" s="89">
        <f t="shared" si="1"/>
        <v>0</v>
      </c>
      <c r="L11" s="89">
        <f t="shared" si="1"/>
        <v>0</v>
      </c>
      <c r="M11" s="89">
        <f t="shared" si="1"/>
        <v>39719</v>
      </c>
      <c r="N11" s="89">
        <f t="shared" si="1"/>
        <v>10355</v>
      </c>
      <c r="O11" s="89">
        <f t="shared" si="1"/>
        <v>2124</v>
      </c>
      <c r="P11" s="89">
        <f t="shared" si="1"/>
        <v>4246</v>
      </c>
      <c r="Q11" s="89">
        <f t="shared" si="1"/>
        <v>0</v>
      </c>
      <c r="R11" s="89">
        <f t="shared" si="1"/>
        <v>125</v>
      </c>
      <c r="S11" s="89">
        <f t="shared" si="1"/>
        <v>2000</v>
      </c>
    </row>
    <row r="12" spans="1:21" s="90" customFormat="1" ht="19.5" customHeight="1" x14ac:dyDescent="0.25">
      <c r="A12" s="68">
        <v>1</v>
      </c>
      <c r="B12" s="28" t="s">
        <v>252</v>
      </c>
      <c r="C12" s="42">
        <f>+D12+E12+F12+G12+H12+I12+J12+K12+L12+M12+P12+Q12+R12+S12</f>
        <v>64740</v>
      </c>
      <c r="D12" s="42">
        <v>12260</v>
      </c>
      <c r="E12" s="42"/>
      <c r="F12" s="42">
        <v>1276</v>
      </c>
      <c r="G12" s="42">
        <v>6114</v>
      </c>
      <c r="H12" s="42"/>
      <c r="I12" s="42"/>
      <c r="J12" s="42">
        <v>2000</v>
      </c>
      <c r="K12" s="42"/>
      <c r="L12" s="42"/>
      <c r="M12" s="42">
        <v>38719</v>
      </c>
      <c r="N12" s="42">
        <v>10355</v>
      </c>
      <c r="O12" s="42">
        <v>2124</v>
      </c>
      <c r="P12" s="42">
        <v>4246</v>
      </c>
      <c r="Q12" s="42"/>
      <c r="R12" s="42">
        <v>125</v>
      </c>
      <c r="S12" s="42"/>
      <c r="U12" s="91" t="e">
        <f>61740-#REF!-C13-D12-F12-G12-I12-P12-R12</f>
        <v>#REF!</v>
      </c>
    </row>
    <row r="13" spans="1:21" s="90" customFormat="1" ht="30" x14ac:dyDescent="0.25">
      <c r="A13" s="68">
        <v>2</v>
      </c>
      <c r="B13" s="28" t="s">
        <v>253</v>
      </c>
      <c r="C13" s="42">
        <f t="shared" ref="C13:C14" si="2">+D13+E13+F13+G13+H13+I13+J13+K13+L13+M13+P13+Q13+R13+S13</f>
        <v>2000</v>
      </c>
      <c r="D13" s="42"/>
      <c r="E13" s="42"/>
      <c r="F13" s="42"/>
      <c r="G13" s="42"/>
      <c r="H13" s="42"/>
      <c r="I13" s="42"/>
      <c r="J13" s="42"/>
      <c r="K13" s="42"/>
      <c r="L13" s="42"/>
      <c r="M13" s="42"/>
      <c r="N13" s="42"/>
      <c r="O13" s="42"/>
      <c r="P13" s="42"/>
      <c r="Q13" s="42"/>
      <c r="R13" s="42"/>
      <c r="S13" s="42">
        <v>2000</v>
      </c>
    </row>
    <row r="14" spans="1:21" s="92" customFormat="1" ht="19.5" customHeight="1" x14ac:dyDescent="0.25">
      <c r="A14" s="68">
        <v>3</v>
      </c>
      <c r="B14" s="41" t="s">
        <v>306</v>
      </c>
      <c r="C14" s="42">
        <f t="shared" si="2"/>
        <v>1000</v>
      </c>
      <c r="D14" s="43"/>
      <c r="E14" s="43"/>
      <c r="F14" s="43"/>
      <c r="G14" s="43"/>
      <c r="H14" s="43"/>
      <c r="I14" s="43"/>
      <c r="J14" s="43"/>
      <c r="K14" s="43"/>
      <c r="L14" s="43"/>
      <c r="M14" s="43">
        <v>1000</v>
      </c>
      <c r="N14" s="43"/>
      <c r="O14" s="43"/>
      <c r="P14" s="43"/>
      <c r="Q14" s="43"/>
      <c r="R14" s="43"/>
      <c r="S14" s="43"/>
      <c r="U14" s="92">
        <v>61740</v>
      </c>
    </row>
    <row r="15" spans="1:21" s="96" customFormat="1" ht="28.5" x14ac:dyDescent="0.25">
      <c r="A15" s="93" t="s">
        <v>11</v>
      </c>
      <c r="B15" s="82" t="s">
        <v>307</v>
      </c>
      <c r="C15" s="94">
        <f>C16</f>
        <v>139685</v>
      </c>
      <c r="D15" s="95"/>
      <c r="E15" s="95"/>
      <c r="F15" s="95"/>
      <c r="G15" s="95"/>
      <c r="H15" s="95"/>
      <c r="I15" s="95"/>
      <c r="J15" s="95"/>
      <c r="K15" s="95"/>
      <c r="L15" s="95"/>
      <c r="M15" s="95"/>
      <c r="N15" s="95"/>
      <c r="O15" s="95"/>
      <c r="P15" s="95"/>
      <c r="Q15" s="95"/>
      <c r="R15" s="95"/>
      <c r="S15" s="95"/>
      <c r="U15" s="97">
        <f>+C11-U14</f>
        <v>6000</v>
      </c>
    </row>
    <row r="16" spans="1:21" customFormat="1" x14ac:dyDescent="0.25">
      <c r="A16" s="50"/>
      <c r="B16" s="28" t="s">
        <v>73</v>
      </c>
      <c r="C16" s="115">
        <v>139685</v>
      </c>
      <c r="D16" s="50"/>
      <c r="E16" s="50"/>
      <c r="F16" s="50"/>
      <c r="G16" s="50"/>
      <c r="H16" s="50"/>
      <c r="I16" s="50"/>
      <c r="J16" s="50"/>
      <c r="K16" s="50"/>
      <c r="L16" s="50"/>
      <c r="M16" s="50"/>
      <c r="N16" s="50"/>
      <c r="O16" s="50"/>
      <c r="P16" s="50"/>
      <c r="Q16" s="50"/>
      <c r="R16" s="50"/>
      <c r="S16" s="50"/>
    </row>
  </sheetData>
  <mergeCells count="21">
    <mergeCell ref="L7:L8"/>
    <mergeCell ref="M7:M8"/>
    <mergeCell ref="N7:O7"/>
    <mergeCell ref="P7:P8"/>
    <mergeCell ref="Q7:Q8"/>
    <mergeCell ref="R7:R8"/>
    <mergeCell ref="S7:S8"/>
    <mergeCell ref="D6:S6"/>
    <mergeCell ref="A3:Q3"/>
    <mergeCell ref="A4:Q4"/>
    <mergeCell ref="A6:A8"/>
    <mergeCell ref="B6:B8"/>
    <mergeCell ref="C6:C8"/>
    <mergeCell ref="D7:D8"/>
    <mergeCell ref="E7:E8"/>
    <mergeCell ref="H7:H8"/>
    <mergeCell ref="I7:I8"/>
    <mergeCell ref="J7:J8"/>
    <mergeCell ref="K7:K8"/>
    <mergeCell ref="F7:F8"/>
    <mergeCell ref="G7:G8"/>
  </mergeCells>
  <pageMargins left="0.70866141732283472" right="0.70866141732283472" top="0.74803149606299213" bottom="0.74803149606299213" header="0.31496062992125984" footer="0.31496062992125984"/>
  <pageSetup paperSize="9" scale="63" orientation="landscape"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S55"/>
  <sheetViews>
    <sheetView topLeftCell="A4" workbookViewId="0">
      <pane xSplit="2" ySplit="8" topLeftCell="C12" activePane="bottomRight" state="frozen"/>
      <selection activeCell="A4" sqref="A4"/>
      <selection pane="topRight" activeCell="C4" sqref="C4"/>
      <selection pane="bottomLeft" activeCell="A12" sqref="A12"/>
      <selection pane="bottomRight" activeCell="D55" sqref="D55:S55"/>
    </sheetView>
  </sheetViews>
  <sheetFormatPr defaultRowHeight="15" x14ac:dyDescent="0.25"/>
  <cols>
    <col min="1" max="1" width="6.7109375" style="46" customWidth="1"/>
    <col min="2" max="2" width="25.42578125" style="46" customWidth="1"/>
    <col min="3" max="4" width="9.5703125" style="46" bestFit="1" customWidth="1"/>
    <col min="5" max="18" width="9.28515625" style="46" bestFit="1" customWidth="1"/>
    <col min="19" max="16384" width="9.140625" style="46"/>
  </cols>
  <sheetData>
    <row r="1" spans="1:19" s="56" customFormat="1" ht="16.5" x14ac:dyDescent="0.25">
      <c r="A1" s="56" t="s">
        <v>205</v>
      </c>
      <c r="P1" s="57" t="s">
        <v>147</v>
      </c>
    </row>
    <row r="2" spans="1:19" s="56" customFormat="1" ht="16.5" x14ac:dyDescent="0.25"/>
    <row r="3" spans="1:19" s="56" customFormat="1" ht="16.5" x14ac:dyDescent="0.25"/>
    <row r="4" spans="1:19" s="56" customFormat="1" ht="16.5" x14ac:dyDescent="0.25">
      <c r="A4" s="137" t="s">
        <v>332</v>
      </c>
      <c r="B4" s="137"/>
      <c r="C4" s="137"/>
      <c r="D4" s="137"/>
      <c r="E4" s="137"/>
      <c r="F4" s="137"/>
      <c r="G4" s="137"/>
      <c r="H4" s="137"/>
      <c r="I4" s="137"/>
      <c r="J4" s="137"/>
      <c r="K4" s="137"/>
      <c r="L4" s="137"/>
      <c r="M4" s="137"/>
      <c r="N4" s="137"/>
      <c r="O4" s="137"/>
      <c r="P4" s="137"/>
      <c r="Q4" s="137"/>
    </row>
    <row r="5" spans="1:19" s="56" customFormat="1" ht="16.5" x14ac:dyDescent="0.25">
      <c r="A5" s="138" t="s">
        <v>31</v>
      </c>
      <c r="B5" s="138"/>
      <c r="C5" s="138"/>
      <c r="D5" s="138"/>
      <c r="E5" s="138"/>
      <c r="F5" s="138"/>
      <c r="G5" s="138"/>
      <c r="H5" s="138"/>
      <c r="I5" s="138"/>
      <c r="J5" s="138"/>
      <c r="K5" s="138"/>
      <c r="L5" s="138"/>
      <c r="M5" s="138"/>
      <c r="N5" s="138"/>
      <c r="O5" s="138"/>
      <c r="P5" s="138"/>
      <c r="Q5" s="138"/>
    </row>
    <row r="6" spans="1:19" ht="15.75" x14ac:dyDescent="0.25">
      <c r="R6" s="7" t="s">
        <v>32</v>
      </c>
    </row>
    <row r="7" spans="1:19" s="59" customFormat="1" ht="15" customHeight="1" x14ac:dyDescent="0.2">
      <c r="A7" s="129" t="s">
        <v>1</v>
      </c>
      <c r="B7" s="129" t="s">
        <v>118</v>
      </c>
      <c r="C7" s="129" t="s">
        <v>126</v>
      </c>
      <c r="D7" s="139" t="s">
        <v>133</v>
      </c>
      <c r="E7" s="140"/>
      <c r="F7" s="140"/>
      <c r="G7" s="140"/>
      <c r="H7" s="140"/>
      <c r="I7" s="140"/>
      <c r="J7" s="140"/>
      <c r="K7" s="140"/>
      <c r="L7" s="140"/>
      <c r="M7" s="140"/>
      <c r="N7" s="140"/>
      <c r="O7" s="140"/>
      <c r="P7" s="140"/>
      <c r="Q7" s="140"/>
      <c r="R7" s="140"/>
      <c r="S7" s="140"/>
    </row>
    <row r="8" spans="1:19" s="59" customFormat="1" ht="24.75" customHeight="1" x14ac:dyDescent="0.2">
      <c r="A8" s="129"/>
      <c r="B8" s="129"/>
      <c r="C8" s="129"/>
      <c r="D8" s="129" t="s">
        <v>134</v>
      </c>
      <c r="E8" s="129" t="s">
        <v>135</v>
      </c>
      <c r="F8" s="129" t="s">
        <v>257</v>
      </c>
      <c r="G8" s="129" t="s">
        <v>258</v>
      </c>
      <c r="H8" s="129" t="s">
        <v>136</v>
      </c>
      <c r="I8" s="129" t="s">
        <v>137</v>
      </c>
      <c r="J8" s="129" t="s">
        <v>138</v>
      </c>
      <c r="K8" s="129" t="s">
        <v>139</v>
      </c>
      <c r="L8" s="129" t="s">
        <v>140</v>
      </c>
      <c r="M8" s="129" t="s">
        <v>141</v>
      </c>
      <c r="N8" s="129" t="s">
        <v>133</v>
      </c>
      <c r="O8" s="129"/>
      <c r="P8" s="129" t="s">
        <v>142</v>
      </c>
      <c r="Q8" s="129" t="s">
        <v>143</v>
      </c>
      <c r="R8" s="135" t="s">
        <v>261</v>
      </c>
      <c r="S8" s="133" t="s">
        <v>310</v>
      </c>
    </row>
    <row r="9" spans="1:19" s="59" customFormat="1" ht="123" customHeight="1" x14ac:dyDescent="0.2">
      <c r="A9" s="129"/>
      <c r="B9" s="129"/>
      <c r="C9" s="129"/>
      <c r="D9" s="129"/>
      <c r="E9" s="129"/>
      <c r="F9" s="129"/>
      <c r="G9" s="129"/>
      <c r="H9" s="129"/>
      <c r="I9" s="129"/>
      <c r="J9" s="129"/>
      <c r="K9" s="129"/>
      <c r="L9" s="129"/>
      <c r="M9" s="129"/>
      <c r="N9" s="60" t="s">
        <v>144</v>
      </c>
      <c r="O9" s="60" t="s">
        <v>145</v>
      </c>
      <c r="P9" s="129"/>
      <c r="Q9" s="129"/>
      <c r="R9" s="136"/>
      <c r="S9" s="134"/>
    </row>
    <row r="10" spans="1:19" x14ac:dyDescent="0.25">
      <c r="A10" s="51" t="s">
        <v>3</v>
      </c>
      <c r="B10" s="51" t="s">
        <v>4</v>
      </c>
      <c r="C10" s="51">
        <v>1</v>
      </c>
      <c r="D10" s="51">
        <v>2</v>
      </c>
      <c r="E10" s="51">
        <v>3</v>
      </c>
      <c r="F10" s="51">
        <v>4</v>
      </c>
      <c r="G10" s="51">
        <v>5</v>
      </c>
      <c r="H10" s="51">
        <v>6</v>
      </c>
      <c r="I10" s="51">
        <v>7</v>
      </c>
      <c r="J10" s="51">
        <v>8</v>
      </c>
      <c r="K10" s="51">
        <v>9</v>
      </c>
      <c r="L10" s="51">
        <v>10</v>
      </c>
      <c r="M10" s="51">
        <v>11</v>
      </c>
      <c r="N10" s="51">
        <v>12</v>
      </c>
      <c r="O10" s="51">
        <v>13</v>
      </c>
      <c r="P10" s="51">
        <v>14</v>
      </c>
      <c r="Q10" s="51">
        <v>15</v>
      </c>
      <c r="R10" s="51">
        <v>16</v>
      </c>
      <c r="S10" s="50"/>
    </row>
    <row r="11" spans="1:19" s="47" customFormat="1" ht="22.5" customHeight="1" x14ac:dyDescent="0.2">
      <c r="A11" s="52"/>
      <c r="B11" s="53" t="s">
        <v>126</v>
      </c>
      <c r="C11" s="30">
        <f>+C12+C55</f>
        <v>420614.39765300002</v>
      </c>
      <c r="D11" s="30">
        <f t="shared" ref="D11:S11" si="0">+D12+D55</f>
        <v>234878.9</v>
      </c>
      <c r="E11" s="30">
        <f t="shared" si="0"/>
        <v>234</v>
      </c>
      <c r="F11" s="30">
        <f t="shared" si="0"/>
        <v>13139</v>
      </c>
      <c r="G11" s="30">
        <f t="shared" si="0"/>
        <v>12086</v>
      </c>
      <c r="H11" s="30">
        <f t="shared" si="0"/>
        <v>3300</v>
      </c>
      <c r="I11" s="30">
        <f t="shared" si="0"/>
        <v>3926.4</v>
      </c>
      <c r="J11" s="30">
        <f t="shared" si="0"/>
        <v>833</v>
      </c>
      <c r="K11" s="30">
        <f t="shared" si="0"/>
        <v>878</v>
      </c>
      <c r="L11" s="30">
        <f t="shared" si="0"/>
        <v>5536</v>
      </c>
      <c r="M11" s="30">
        <f t="shared" si="0"/>
        <v>23207</v>
      </c>
      <c r="N11" s="30">
        <f t="shared" si="0"/>
        <v>0</v>
      </c>
      <c r="O11" s="30">
        <f t="shared" si="0"/>
        <v>0</v>
      </c>
      <c r="P11" s="30">
        <f t="shared" si="0"/>
        <v>83465.497652999999</v>
      </c>
      <c r="Q11" s="30">
        <f t="shared" si="0"/>
        <v>22566</v>
      </c>
      <c r="R11" s="30">
        <f t="shared" si="0"/>
        <v>1407.6</v>
      </c>
      <c r="S11" s="30">
        <f t="shared" si="0"/>
        <v>15157</v>
      </c>
    </row>
    <row r="12" spans="1:19" s="47" customFormat="1" ht="22.5" customHeight="1" x14ac:dyDescent="0.2">
      <c r="A12" s="39" t="s">
        <v>6</v>
      </c>
      <c r="B12" s="98" t="s">
        <v>309</v>
      </c>
      <c r="C12" s="110">
        <f>SUM(C13:C54)-SUM(C30:C34)</f>
        <v>337502.39765300002</v>
      </c>
      <c r="D12" s="110">
        <f t="shared" ref="D12:S12" si="1">SUM(D13:D54)-SUM(D30:D34)</f>
        <v>234878.9</v>
      </c>
      <c r="E12" s="110">
        <f t="shared" si="1"/>
        <v>234</v>
      </c>
      <c r="F12" s="110">
        <f t="shared" si="1"/>
        <v>2514</v>
      </c>
      <c r="G12" s="110">
        <f t="shared" si="1"/>
        <v>675</v>
      </c>
      <c r="H12" s="110">
        <f t="shared" si="1"/>
        <v>3300</v>
      </c>
      <c r="I12" s="110">
        <f t="shared" si="1"/>
        <v>1172.4000000000001</v>
      </c>
      <c r="J12" s="110">
        <f t="shared" si="1"/>
        <v>833</v>
      </c>
      <c r="K12" s="110">
        <f t="shared" si="1"/>
        <v>719</v>
      </c>
      <c r="L12" s="110">
        <f t="shared" si="1"/>
        <v>5536</v>
      </c>
      <c r="M12" s="110">
        <f t="shared" si="1"/>
        <v>19970</v>
      </c>
      <c r="N12" s="110">
        <f t="shared" si="1"/>
        <v>0</v>
      </c>
      <c r="O12" s="110">
        <f t="shared" si="1"/>
        <v>0</v>
      </c>
      <c r="P12" s="110">
        <f>SUM(P13:P54)-SUM(P30:P34)</f>
        <v>32377.497652999999</v>
      </c>
      <c r="Q12" s="110">
        <f t="shared" si="1"/>
        <v>21722</v>
      </c>
      <c r="R12" s="110">
        <f t="shared" si="1"/>
        <v>1082.5999999999999</v>
      </c>
      <c r="S12" s="110">
        <f t="shared" si="1"/>
        <v>12488</v>
      </c>
    </row>
    <row r="13" spans="1:19" s="48" customFormat="1" ht="14.25" customHeight="1" x14ac:dyDescent="0.25">
      <c r="A13" s="40">
        <v>1</v>
      </c>
      <c r="B13" s="28" t="s">
        <v>213</v>
      </c>
      <c r="C13" s="55">
        <f>+D13+E13+F13+G13+H13+I13+J13+K13+L13+M13+P13+Q13+R13+S13</f>
        <v>5226.5</v>
      </c>
      <c r="D13" s="116"/>
      <c r="E13" s="116"/>
      <c r="F13" s="116"/>
      <c r="G13" s="116"/>
      <c r="H13" s="116"/>
      <c r="I13" s="116"/>
      <c r="J13" s="116"/>
      <c r="K13" s="116"/>
      <c r="L13" s="116"/>
      <c r="M13" s="116">
        <v>38</v>
      </c>
      <c r="N13" s="105"/>
      <c r="O13" s="105"/>
      <c r="P13" s="116">
        <v>5188.5</v>
      </c>
      <c r="Q13" s="116"/>
      <c r="R13" s="116"/>
      <c r="S13" s="84"/>
    </row>
    <row r="14" spans="1:19" s="48" customFormat="1" ht="15.75" x14ac:dyDescent="0.25">
      <c r="A14" s="40">
        <v>2</v>
      </c>
      <c r="B14" s="28" t="s">
        <v>214</v>
      </c>
      <c r="C14" s="55">
        <f t="shared" ref="C14:C55" si="2">+D14+E14+F14+G14+H14+I14+J14+K14+L14+M14+P14+Q14+R14+S14</f>
        <v>1845</v>
      </c>
      <c r="D14" s="102"/>
      <c r="E14" s="102"/>
      <c r="F14" s="102"/>
      <c r="G14" s="102"/>
      <c r="H14" s="102"/>
      <c r="I14" s="102"/>
      <c r="J14" s="102"/>
      <c r="K14" s="102"/>
      <c r="L14" s="102"/>
      <c r="M14" s="102">
        <v>90</v>
      </c>
      <c r="N14" s="103"/>
      <c r="O14" s="103"/>
      <c r="P14" s="102">
        <v>914</v>
      </c>
      <c r="Q14" s="102"/>
      <c r="R14" s="102"/>
      <c r="S14" s="107">
        <v>841</v>
      </c>
    </row>
    <row r="15" spans="1:19" s="48" customFormat="1" ht="15.75" x14ac:dyDescent="0.25">
      <c r="A15" s="40">
        <v>3</v>
      </c>
      <c r="B15" s="28" t="s">
        <v>215</v>
      </c>
      <c r="C15" s="55">
        <f t="shared" si="2"/>
        <v>587</v>
      </c>
      <c r="D15" s="102"/>
      <c r="E15" s="102"/>
      <c r="F15" s="102"/>
      <c r="G15" s="102"/>
      <c r="H15" s="102"/>
      <c r="I15" s="102"/>
      <c r="J15" s="102"/>
      <c r="K15" s="102"/>
      <c r="L15" s="102">
        <v>5</v>
      </c>
      <c r="M15" s="102"/>
      <c r="N15" s="103"/>
      <c r="O15" s="103"/>
      <c r="P15" s="102">
        <v>582</v>
      </c>
      <c r="Q15" s="102"/>
      <c r="R15" s="102"/>
      <c r="S15" s="106"/>
    </row>
    <row r="16" spans="1:19" s="48" customFormat="1" ht="15.75" x14ac:dyDescent="0.25">
      <c r="A16" s="40">
        <v>4</v>
      </c>
      <c r="B16" s="28" t="s">
        <v>216</v>
      </c>
      <c r="C16" s="55">
        <f t="shared" si="2"/>
        <v>18016.64</v>
      </c>
      <c r="D16" s="102"/>
      <c r="E16" s="102">
        <v>234</v>
      </c>
      <c r="F16" s="102"/>
      <c r="G16" s="102"/>
      <c r="H16" s="102"/>
      <c r="I16" s="102"/>
      <c r="J16" s="102"/>
      <c r="K16" s="102"/>
      <c r="L16" s="102">
        <v>4910</v>
      </c>
      <c r="M16" s="102">
        <f>7619-200</f>
        <v>7419</v>
      </c>
      <c r="N16" s="103"/>
      <c r="O16" s="103"/>
      <c r="P16" s="102">
        <v>1096.6400000000001</v>
      </c>
      <c r="Q16" s="102"/>
      <c r="R16" s="102"/>
      <c r="S16" s="106">
        <v>4357</v>
      </c>
    </row>
    <row r="17" spans="1:19" s="48" customFormat="1" ht="15.75" x14ac:dyDescent="0.25">
      <c r="A17" s="40">
        <v>5</v>
      </c>
      <c r="B17" s="28" t="s">
        <v>217</v>
      </c>
      <c r="C17" s="55">
        <f t="shared" si="2"/>
        <v>1392</v>
      </c>
      <c r="D17" s="102"/>
      <c r="E17" s="102"/>
      <c r="F17" s="102"/>
      <c r="G17" s="102"/>
      <c r="H17" s="102"/>
      <c r="I17" s="102"/>
      <c r="J17" s="102"/>
      <c r="K17" s="102"/>
      <c r="L17" s="102"/>
      <c r="M17" s="102"/>
      <c r="N17" s="103"/>
      <c r="O17" s="103"/>
      <c r="P17" s="102">
        <v>1392</v>
      </c>
      <c r="Q17" s="102"/>
      <c r="R17" s="102"/>
      <c r="S17" s="106"/>
    </row>
    <row r="18" spans="1:19" s="48" customFormat="1" ht="15.75" x14ac:dyDescent="0.25">
      <c r="A18" s="40">
        <v>6</v>
      </c>
      <c r="B18" s="28" t="s">
        <v>218</v>
      </c>
      <c r="C18" s="55">
        <f t="shared" si="2"/>
        <v>1644.71</v>
      </c>
      <c r="D18" s="102"/>
      <c r="E18" s="102"/>
      <c r="F18" s="102"/>
      <c r="G18" s="102"/>
      <c r="H18" s="102"/>
      <c r="I18" s="102"/>
      <c r="J18" s="102"/>
      <c r="K18" s="102"/>
      <c r="L18" s="102"/>
      <c r="M18" s="102"/>
      <c r="N18" s="103"/>
      <c r="O18" s="103"/>
      <c r="P18" s="102">
        <v>1644.71</v>
      </c>
      <c r="Q18" s="102"/>
      <c r="R18" s="102"/>
      <c r="S18" s="106"/>
    </row>
    <row r="19" spans="1:19" s="48" customFormat="1" ht="15.75" x14ac:dyDescent="0.25">
      <c r="A19" s="40">
        <v>7</v>
      </c>
      <c r="B19" s="28" t="s">
        <v>219</v>
      </c>
      <c r="C19" s="55">
        <f t="shared" si="2"/>
        <v>26686.807653</v>
      </c>
      <c r="D19" s="102">
        <v>422</v>
      </c>
      <c r="E19" s="102"/>
      <c r="F19" s="102"/>
      <c r="G19" s="102"/>
      <c r="H19" s="102">
        <v>3300</v>
      </c>
      <c r="I19" s="102"/>
      <c r="J19" s="102"/>
      <c r="K19" s="102"/>
      <c r="L19" s="102"/>
      <c r="M19" s="102"/>
      <c r="N19" s="103"/>
      <c r="O19" s="103"/>
      <c r="P19" s="116">
        <v>1207.8076530000001</v>
      </c>
      <c r="Q19" s="102">
        <v>20862</v>
      </c>
      <c r="R19" s="102"/>
      <c r="S19" s="107">
        <v>895</v>
      </c>
    </row>
    <row r="20" spans="1:19" s="48" customFormat="1" ht="15.75" x14ac:dyDescent="0.25">
      <c r="A20" s="40">
        <v>8</v>
      </c>
      <c r="B20" s="28" t="s">
        <v>220</v>
      </c>
      <c r="C20" s="55">
        <f t="shared" si="2"/>
        <v>922</v>
      </c>
      <c r="D20" s="102"/>
      <c r="E20" s="102"/>
      <c r="F20" s="102"/>
      <c r="G20" s="102"/>
      <c r="H20" s="102"/>
      <c r="I20" s="102"/>
      <c r="J20" s="102"/>
      <c r="K20" s="102"/>
      <c r="L20" s="102"/>
      <c r="M20" s="102">
        <v>41</v>
      </c>
      <c r="N20" s="103"/>
      <c r="O20" s="103"/>
      <c r="P20" s="102">
        <v>881</v>
      </c>
      <c r="Q20" s="102"/>
      <c r="R20" s="102"/>
      <c r="S20" s="106"/>
    </row>
    <row r="21" spans="1:19" s="48" customFormat="1" ht="30" x14ac:dyDescent="0.25">
      <c r="A21" s="40">
        <v>9</v>
      </c>
      <c r="B21" s="28" t="s">
        <v>221</v>
      </c>
      <c r="C21" s="55">
        <f t="shared" si="2"/>
        <v>2868.8</v>
      </c>
      <c r="D21" s="102"/>
      <c r="E21" s="102"/>
      <c r="F21" s="102"/>
      <c r="G21" s="102"/>
      <c r="H21" s="102"/>
      <c r="I21" s="102"/>
      <c r="J21" s="102"/>
      <c r="K21" s="102"/>
      <c r="L21" s="102">
        <v>600</v>
      </c>
      <c r="M21" s="102">
        <v>1087</v>
      </c>
      <c r="N21" s="103"/>
      <c r="O21" s="103"/>
      <c r="P21" s="102">
        <v>1181.8</v>
      </c>
      <c r="Q21" s="102"/>
      <c r="R21" s="102"/>
      <c r="S21" s="106"/>
    </row>
    <row r="22" spans="1:19" s="48" customFormat="1" ht="15.75" x14ac:dyDescent="0.25">
      <c r="A22" s="40">
        <v>10</v>
      </c>
      <c r="B22" s="28" t="s">
        <v>222</v>
      </c>
      <c r="C22" s="55">
        <f t="shared" si="2"/>
        <v>3252.5</v>
      </c>
      <c r="D22" s="102">
        <v>1200</v>
      </c>
      <c r="E22" s="102"/>
      <c r="F22" s="102"/>
      <c r="G22" s="102"/>
      <c r="H22" s="102"/>
      <c r="I22" s="102"/>
      <c r="J22" s="102"/>
      <c r="K22" s="102"/>
      <c r="L22" s="102"/>
      <c r="M22" s="102"/>
      <c r="N22" s="103"/>
      <c r="O22" s="103"/>
      <c r="P22" s="102">
        <v>2052.5</v>
      </c>
      <c r="Q22" s="102"/>
      <c r="R22" s="102"/>
      <c r="S22" s="106"/>
    </row>
    <row r="23" spans="1:19" s="48" customFormat="1" ht="15.75" x14ac:dyDescent="0.25">
      <c r="A23" s="40">
        <v>11</v>
      </c>
      <c r="B23" s="28" t="s">
        <v>223</v>
      </c>
      <c r="C23" s="55">
        <f t="shared" si="2"/>
        <v>858.7</v>
      </c>
      <c r="D23" s="102"/>
      <c r="E23" s="102"/>
      <c r="F23" s="102"/>
      <c r="G23" s="102"/>
      <c r="H23" s="102"/>
      <c r="I23" s="102"/>
      <c r="J23" s="102"/>
      <c r="K23" s="102"/>
      <c r="L23" s="102"/>
      <c r="M23" s="102"/>
      <c r="N23" s="103"/>
      <c r="O23" s="103"/>
      <c r="P23" s="102">
        <v>858.7</v>
      </c>
      <c r="Q23" s="102"/>
      <c r="R23" s="102"/>
      <c r="S23" s="106"/>
    </row>
    <row r="24" spans="1:19" s="48" customFormat="1" ht="15.75" x14ac:dyDescent="0.25">
      <c r="A24" s="40">
        <v>12</v>
      </c>
      <c r="B24" s="28" t="s">
        <v>224</v>
      </c>
      <c r="C24" s="55">
        <f t="shared" si="2"/>
        <v>1325</v>
      </c>
      <c r="D24" s="102"/>
      <c r="E24" s="102"/>
      <c r="F24" s="102"/>
      <c r="G24" s="102"/>
      <c r="H24" s="102"/>
      <c r="I24" s="102"/>
      <c r="J24" s="102"/>
      <c r="K24" s="102"/>
      <c r="L24" s="102">
        <v>6</v>
      </c>
      <c r="M24" s="102"/>
      <c r="N24" s="103"/>
      <c r="O24" s="103"/>
      <c r="P24" s="102">
        <v>1319</v>
      </c>
      <c r="Q24" s="102"/>
      <c r="R24" s="102"/>
      <c r="S24" s="106"/>
    </row>
    <row r="25" spans="1:19" s="48" customFormat="1" ht="15.75" x14ac:dyDescent="0.25">
      <c r="A25" s="40">
        <v>13</v>
      </c>
      <c r="B25" s="28" t="s">
        <v>225</v>
      </c>
      <c r="C25" s="55">
        <f t="shared" si="2"/>
        <v>788</v>
      </c>
      <c r="D25" s="102"/>
      <c r="E25" s="102"/>
      <c r="F25" s="102"/>
      <c r="G25" s="102"/>
      <c r="H25" s="102"/>
      <c r="I25" s="102"/>
      <c r="J25" s="102"/>
      <c r="K25" s="102"/>
      <c r="L25" s="102"/>
      <c r="M25" s="102"/>
      <c r="N25" s="103"/>
      <c r="O25" s="103"/>
      <c r="P25" s="102">
        <v>788</v>
      </c>
      <c r="Q25" s="102"/>
      <c r="R25" s="102"/>
      <c r="S25" s="106"/>
    </row>
    <row r="26" spans="1:19" s="48" customFormat="1" ht="15.75" x14ac:dyDescent="0.25">
      <c r="A26" s="40">
        <v>14</v>
      </c>
      <c r="B26" s="28" t="s">
        <v>226</v>
      </c>
      <c r="C26" s="55">
        <f t="shared" si="2"/>
        <v>728.64</v>
      </c>
      <c r="D26" s="102"/>
      <c r="E26" s="102"/>
      <c r="F26" s="102"/>
      <c r="G26" s="102"/>
      <c r="H26" s="102"/>
      <c r="I26" s="102"/>
      <c r="J26" s="102"/>
      <c r="K26" s="102"/>
      <c r="L26" s="102"/>
      <c r="M26" s="102"/>
      <c r="N26" s="103"/>
      <c r="O26" s="103"/>
      <c r="P26" s="102">
        <v>728.64</v>
      </c>
      <c r="Q26" s="102"/>
      <c r="R26" s="102"/>
      <c r="S26" s="106"/>
    </row>
    <row r="27" spans="1:19" s="48" customFormat="1" ht="15.75" x14ac:dyDescent="0.25">
      <c r="A27" s="40">
        <v>15</v>
      </c>
      <c r="B27" s="28" t="s">
        <v>227</v>
      </c>
      <c r="C27" s="55">
        <f t="shared" si="2"/>
        <v>811.63</v>
      </c>
      <c r="D27" s="102"/>
      <c r="E27" s="102"/>
      <c r="F27" s="102"/>
      <c r="G27" s="102"/>
      <c r="H27" s="102"/>
      <c r="I27" s="102"/>
      <c r="J27" s="102"/>
      <c r="K27" s="102"/>
      <c r="L27" s="102">
        <v>15</v>
      </c>
      <c r="M27" s="102"/>
      <c r="N27" s="103"/>
      <c r="O27" s="103"/>
      <c r="P27" s="102">
        <v>796.63</v>
      </c>
      <c r="Q27" s="102"/>
      <c r="R27" s="102"/>
      <c r="S27" s="106"/>
    </row>
    <row r="28" spans="1:19" s="48" customFormat="1" ht="15.75" x14ac:dyDescent="0.25">
      <c r="A28" s="40">
        <v>16</v>
      </c>
      <c r="B28" s="28" t="s">
        <v>228</v>
      </c>
      <c r="C28" s="55">
        <f t="shared" si="2"/>
        <v>460.87</v>
      </c>
      <c r="D28" s="102"/>
      <c r="E28" s="102"/>
      <c r="F28" s="102"/>
      <c r="G28" s="102"/>
      <c r="H28" s="102"/>
      <c r="I28" s="102"/>
      <c r="J28" s="102"/>
      <c r="K28" s="102"/>
      <c r="L28" s="102"/>
      <c r="M28" s="102"/>
      <c r="N28" s="103"/>
      <c r="O28" s="103"/>
      <c r="P28" s="102">
        <v>460.87</v>
      </c>
      <c r="Q28" s="102"/>
      <c r="R28" s="102"/>
      <c r="S28" s="106"/>
    </row>
    <row r="29" spans="1:19" s="48" customFormat="1" ht="15.75" x14ac:dyDescent="0.25">
      <c r="A29" s="40">
        <v>17</v>
      </c>
      <c r="B29" s="28" t="s">
        <v>229</v>
      </c>
      <c r="C29" s="55">
        <f t="shared" ref="C29" si="3">+D29+E29+F29+G29+H29+I29+J29+K29+L29+M29+P29+Q29+R29</f>
        <v>8911</v>
      </c>
      <c r="D29" s="102">
        <f t="shared" ref="D29:M29" si="4">SUM(D30:D34)</f>
        <v>0</v>
      </c>
      <c r="E29" s="102">
        <f t="shared" si="4"/>
        <v>0</v>
      </c>
      <c r="F29" s="102">
        <f t="shared" si="4"/>
        <v>0</v>
      </c>
      <c r="G29" s="102">
        <f t="shared" si="4"/>
        <v>0</v>
      </c>
      <c r="H29" s="102">
        <f t="shared" si="4"/>
        <v>0</v>
      </c>
      <c r="I29" s="102">
        <f t="shared" si="4"/>
        <v>0</v>
      </c>
      <c r="J29" s="102">
        <f t="shared" si="4"/>
        <v>0</v>
      </c>
      <c r="K29" s="102">
        <f t="shared" si="4"/>
        <v>0</v>
      </c>
      <c r="L29" s="102">
        <f t="shared" si="4"/>
        <v>0</v>
      </c>
      <c r="M29" s="102">
        <f t="shared" si="4"/>
        <v>315</v>
      </c>
      <c r="N29" s="55"/>
      <c r="O29" s="55"/>
      <c r="P29" s="102">
        <f t="shared" ref="P29" si="5">SUM(P30:P34)</f>
        <v>8596</v>
      </c>
      <c r="Q29" s="102"/>
      <c r="R29" s="102"/>
      <c r="S29" s="106"/>
    </row>
    <row r="30" spans="1:19" s="48" customFormat="1" ht="15.75" x14ac:dyDescent="0.25">
      <c r="A30" s="99"/>
      <c r="B30" s="45" t="s">
        <v>230</v>
      </c>
      <c r="C30" s="55">
        <f t="shared" si="2"/>
        <v>4910</v>
      </c>
      <c r="D30" s="103"/>
      <c r="E30" s="103"/>
      <c r="F30" s="103"/>
      <c r="G30" s="103"/>
      <c r="H30" s="103"/>
      <c r="I30" s="103"/>
      <c r="J30" s="103"/>
      <c r="K30" s="103"/>
      <c r="L30" s="103"/>
      <c r="M30" s="103">
        <v>315</v>
      </c>
      <c r="N30" s="103"/>
      <c r="O30" s="103"/>
      <c r="P30" s="105">
        <f>3056+427+1112</f>
        <v>4595</v>
      </c>
      <c r="Q30" s="103"/>
      <c r="R30" s="103"/>
      <c r="S30" s="108"/>
    </row>
    <row r="31" spans="1:19" s="49" customFormat="1" ht="15.75" x14ac:dyDescent="0.25">
      <c r="A31" s="99"/>
      <c r="B31" s="45" t="s">
        <v>231</v>
      </c>
      <c r="C31" s="55">
        <f t="shared" si="2"/>
        <v>1271</v>
      </c>
      <c r="D31" s="103"/>
      <c r="E31" s="103"/>
      <c r="F31" s="103"/>
      <c r="G31" s="103"/>
      <c r="H31" s="103"/>
      <c r="I31" s="103"/>
      <c r="J31" s="103"/>
      <c r="K31" s="103"/>
      <c r="L31" s="103"/>
      <c r="M31" s="103"/>
      <c r="N31" s="103"/>
      <c r="O31" s="103"/>
      <c r="P31" s="103">
        <v>1271</v>
      </c>
      <c r="Q31" s="103"/>
      <c r="R31" s="103"/>
      <c r="S31" s="108"/>
    </row>
    <row r="32" spans="1:19" s="49" customFormat="1" ht="15.75" x14ac:dyDescent="0.25">
      <c r="A32" s="99"/>
      <c r="B32" s="45" t="s">
        <v>232</v>
      </c>
      <c r="C32" s="55">
        <f t="shared" si="2"/>
        <v>1049</v>
      </c>
      <c r="D32" s="103"/>
      <c r="E32" s="103"/>
      <c r="F32" s="103"/>
      <c r="G32" s="103"/>
      <c r="H32" s="103"/>
      <c r="I32" s="103"/>
      <c r="J32" s="103"/>
      <c r="K32" s="103"/>
      <c r="L32" s="103"/>
      <c r="M32" s="103"/>
      <c r="N32" s="103"/>
      <c r="O32" s="103"/>
      <c r="P32" s="103">
        <v>1049</v>
      </c>
      <c r="Q32" s="103"/>
      <c r="R32" s="103"/>
      <c r="S32" s="108"/>
    </row>
    <row r="33" spans="1:19" s="49" customFormat="1" ht="15.75" x14ac:dyDescent="0.25">
      <c r="A33" s="99"/>
      <c r="B33" s="45" t="s">
        <v>233</v>
      </c>
      <c r="C33" s="55">
        <f t="shared" si="2"/>
        <v>933</v>
      </c>
      <c r="D33" s="103"/>
      <c r="E33" s="103"/>
      <c r="F33" s="103"/>
      <c r="G33" s="103"/>
      <c r="H33" s="103"/>
      <c r="I33" s="103"/>
      <c r="J33" s="103"/>
      <c r="K33" s="103"/>
      <c r="L33" s="103"/>
      <c r="M33" s="103"/>
      <c r="N33" s="103"/>
      <c r="O33" s="103"/>
      <c r="P33" s="103">
        <v>933</v>
      </c>
      <c r="Q33" s="103"/>
      <c r="R33" s="103"/>
      <c r="S33" s="108"/>
    </row>
    <row r="34" spans="1:19" s="49" customFormat="1" ht="15.75" x14ac:dyDescent="0.25">
      <c r="A34" s="99"/>
      <c r="B34" s="45" t="s">
        <v>234</v>
      </c>
      <c r="C34" s="55">
        <f t="shared" si="2"/>
        <v>748</v>
      </c>
      <c r="D34" s="103"/>
      <c r="E34" s="103"/>
      <c r="F34" s="103"/>
      <c r="G34" s="103"/>
      <c r="H34" s="103"/>
      <c r="I34" s="103"/>
      <c r="J34" s="103"/>
      <c r="K34" s="103"/>
      <c r="L34" s="103"/>
      <c r="M34" s="103"/>
      <c r="N34" s="103"/>
      <c r="O34" s="103"/>
      <c r="P34" s="103">
        <v>748</v>
      </c>
      <c r="Q34" s="103"/>
      <c r="R34" s="103"/>
      <c r="S34" s="108"/>
    </row>
    <row r="35" spans="1:19" s="49" customFormat="1" ht="15.75" x14ac:dyDescent="0.25">
      <c r="A35" s="40">
        <v>18</v>
      </c>
      <c r="B35" s="28" t="s">
        <v>235</v>
      </c>
      <c r="C35" s="55">
        <f t="shared" si="2"/>
        <v>449.7</v>
      </c>
      <c r="D35" s="102"/>
      <c r="E35" s="102"/>
      <c r="F35" s="102"/>
      <c r="G35" s="102"/>
      <c r="H35" s="102"/>
      <c r="I35" s="102"/>
      <c r="J35" s="102"/>
      <c r="K35" s="102"/>
      <c r="L35" s="102"/>
      <c r="M35" s="102"/>
      <c r="N35" s="103"/>
      <c r="O35" s="103"/>
      <c r="P35" s="102">
        <v>449.7</v>
      </c>
      <c r="Q35" s="102"/>
      <c r="R35" s="102"/>
      <c r="S35" s="106"/>
    </row>
    <row r="36" spans="1:19" s="48" customFormat="1" ht="15.75" x14ac:dyDescent="0.25">
      <c r="A36" s="40">
        <v>19</v>
      </c>
      <c r="B36" s="28" t="s">
        <v>236</v>
      </c>
      <c r="C36" s="55">
        <f t="shared" si="2"/>
        <v>412</v>
      </c>
      <c r="D36" s="102"/>
      <c r="E36" s="102"/>
      <c r="F36" s="102"/>
      <c r="G36" s="102"/>
      <c r="H36" s="102"/>
      <c r="I36" s="102"/>
      <c r="J36" s="102"/>
      <c r="K36" s="102"/>
      <c r="L36" s="102"/>
      <c r="M36" s="102"/>
      <c r="N36" s="103"/>
      <c r="O36" s="103"/>
      <c r="P36" s="102">
        <v>412</v>
      </c>
      <c r="Q36" s="102"/>
      <c r="R36" s="102"/>
      <c r="S36" s="106"/>
    </row>
    <row r="37" spans="1:19" s="48" customFormat="1" ht="15.75" x14ac:dyDescent="0.25">
      <c r="A37" s="40">
        <v>20</v>
      </c>
      <c r="B37" s="28" t="s">
        <v>237</v>
      </c>
      <c r="C37" s="55">
        <f t="shared" si="2"/>
        <v>134</v>
      </c>
      <c r="D37" s="102"/>
      <c r="E37" s="102"/>
      <c r="F37" s="102"/>
      <c r="G37" s="102"/>
      <c r="H37" s="102"/>
      <c r="I37" s="102"/>
      <c r="J37" s="102"/>
      <c r="K37" s="102"/>
      <c r="L37" s="102"/>
      <c r="M37" s="102"/>
      <c r="N37" s="103"/>
      <c r="O37" s="103"/>
      <c r="P37" s="102">
        <v>134</v>
      </c>
      <c r="Q37" s="102"/>
      <c r="R37" s="102"/>
      <c r="S37" s="106"/>
    </row>
    <row r="38" spans="1:19" s="48" customFormat="1" ht="15.75" x14ac:dyDescent="0.25">
      <c r="A38" s="40">
        <v>21</v>
      </c>
      <c r="B38" s="28" t="s">
        <v>238</v>
      </c>
      <c r="C38" s="55">
        <f t="shared" si="2"/>
        <v>134</v>
      </c>
      <c r="D38" s="102"/>
      <c r="E38" s="102"/>
      <c r="F38" s="102"/>
      <c r="G38" s="102"/>
      <c r="H38" s="102"/>
      <c r="I38" s="102"/>
      <c r="J38" s="102"/>
      <c r="K38" s="102"/>
      <c r="L38" s="102"/>
      <c r="M38" s="102"/>
      <c r="N38" s="103"/>
      <c r="O38" s="103"/>
      <c r="P38" s="102">
        <v>134</v>
      </c>
      <c r="Q38" s="102"/>
      <c r="R38" s="102"/>
      <c r="S38" s="106"/>
    </row>
    <row r="39" spans="1:19" s="48" customFormat="1" ht="30" x14ac:dyDescent="0.25">
      <c r="A39" s="40">
        <v>22</v>
      </c>
      <c r="B39" s="28" t="s">
        <v>239</v>
      </c>
      <c r="C39" s="55">
        <f t="shared" si="2"/>
        <v>134</v>
      </c>
      <c r="D39" s="102"/>
      <c r="E39" s="102"/>
      <c r="F39" s="102"/>
      <c r="G39" s="102"/>
      <c r="H39" s="102"/>
      <c r="I39" s="102"/>
      <c r="J39" s="102"/>
      <c r="K39" s="102"/>
      <c r="L39" s="102"/>
      <c r="M39" s="102"/>
      <c r="N39" s="103"/>
      <c r="O39" s="103"/>
      <c r="P39" s="102">
        <v>134</v>
      </c>
      <c r="Q39" s="102"/>
      <c r="R39" s="102"/>
      <c r="S39" s="106"/>
    </row>
    <row r="40" spans="1:19" s="48" customFormat="1" ht="15.75" x14ac:dyDescent="0.25">
      <c r="A40" s="40">
        <v>23</v>
      </c>
      <c r="B40" s="28" t="s">
        <v>240</v>
      </c>
      <c r="C40" s="55">
        <f t="shared" si="2"/>
        <v>134</v>
      </c>
      <c r="D40" s="102"/>
      <c r="E40" s="102"/>
      <c r="F40" s="102"/>
      <c r="G40" s="102"/>
      <c r="H40" s="102"/>
      <c r="I40" s="102"/>
      <c r="J40" s="102"/>
      <c r="K40" s="102"/>
      <c r="L40" s="102"/>
      <c r="M40" s="102"/>
      <c r="N40" s="103"/>
      <c r="O40" s="103"/>
      <c r="P40" s="102">
        <v>134</v>
      </c>
      <c r="Q40" s="102"/>
      <c r="R40" s="102"/>
      <c r="S40" s="106"/>
    </row>
    <row r="41" spans="1:19" s="48" customFormat="1" ht="15.75" x14ac:dyDescent="0.25">
      <c r="A41" s="40">
        <v>24</v>
      </c>
      <c r="B41" s="28" t="s">
        <v>241</v>
      </c>
      <c r="C41" s="55">
        <f t="shared" si="2"/>
        <v>193</v>
      </c>
      <c r="D41" s="102"/>
      <c r="E41" s="102"/>
      <c r="F41" s="102"/>
      <c r="G41" s="102"/>
      <c r="H41" s="102"/>
      <c r="I41" s="102"/>
      <c r="J41" s="102"/>
      <c r="K41" s="102"/>
      <c r="L41" s="102"/>
      <c r="M41" s="102"/>
      <c r="N41" s="103"/>
      <c r="O41" s="103"/>
      <c r="P41" s="102">
        <v>193</v>
      </c>
      <c r="Q41" s="102"/>
      <c r="R41" s="102"/>
      <c r="S41" s="106"/>
    </row>
    <row r="42" spans="1:19" s="48" customFormat="1" ht="15.75" x14ac:dyDescent="0.25">
      <c r="A42" s="40">
        <v>25</v>
      </c>
      <c r="B42" s="28" t="s">
        <v>242</v>
      </c>
      <c r="C42" s="55">
        <f t="shared" si="2"/>
        <v>134</v>
      </c>
      <c r="D42" s="102"/>
      <c r="E42" s="102"/>
      <c r="F42" s="102"/>
      <c r="G42" s="102"/>
      <c r="H42" s="102"/>
      <c r="I42" s="102"/>
      <c r="J42" s="102"/>
      <c r="K42" s="102"/>
      <c r="L42" s="102"/>
      <c r="M42" s="102"/>
      <c r="N42" s="103"/>
      <c r="O42" s="103"/>
      <c r="P42" s="102">
        <v>134</v>
      </c>
      <c r="Q42" s="102"/>
      <c r="R42" s="102"/>
      <c r="S42" s="106"/>
    </row>
    <row r="43" spans="1:19" s="48" customFormat="1" ht="15.75" x14ac:dyDescent="0.25">
      <c r="A43" s="40">
        <v>26</v>
      </c>
      <c r="B43" s="28" t="s">
        <v>243</v>
      </c>
      <c r="C43" s="55">
        <f t="shared" si="2"/>
        <v>134</v>
      </c>
      <c r="D43" s="102"/>
      <c r="E43" s="102"/>
      <c r="F43" s="102"/>
      <c r="G43" s="102"/>
      <c r="H43" s="102"/>
      <c r="I43" s="102"/>
      <c r="J43" s="102"/>
      <c r="K43" s="102"/>
      <c r="L43" s="102"/>
      <c r="M43" s="102"/>
      <c r="N43" s="103"/>
      <c r="O43" s="103"/>
      <c r="P43" s="102">
        <v>134</v>
      </c>
      <c r="Q43" s="102"/>
      <c r="R43" s="102"/>
      <c r="S43" s="106"/>
    </row>
    <row r="44" spans="1:19" s="48" customFormat="1" ht="15.75" x14ac:dyDescent="0.25">
      <c r="A44" s="40">
        <v>27</v>
      </c>
      <c r="B44" s="28" t="s">
        <v>244</v>
      </c>
      <c r="C44" s="55">
        <f t="shared" si="2"/>
        <v>134</v>
      </c>
      <c r="D44" s="102"/>
      <c r="E44" s="102"/>
      <c r="F44" s="102"/>
      <c r="G44" s="102"/>
      <c r="H44" s="102"/>
      <c r="I44" s="102"/>
      <c r="J44" s="102"/>
      <c r="K44" s="102"/>
      <c r="L44" s="102"/>
      <c r="M44" s="102"/>
      <c r="N44" s="103"/>
      <c r="O44" s="103"/>
      <c r="P44" s="102">
        <v>134</v>
      </c>
      <c r="Q44" s="102"/>
      <c r="R44" s="102"/>
      <c r="S44" s="106"/>
    </row>
    <row r="45" spans="1:19" s="48" customFormat="1" ht="15.75" x14ac:dyDescent="0.25">
      <c r="A45" s="40">
        <v>28</v>
      </c>
      <c r="B45" s="28" t="s">
        <v>245</v>
      </c>
      <c r="C45" s="55">
        <f t="shared" si="2"/>
        <v>196</v>
      </c>
      <c r="D45" s="102"/>
      <c r="E45" s="102"/>
      <c r="F45" s="102"/>
      <c r="G45" s="102"/>
      <c r="H45" s="102"/>
      <c r="I45" s="102"/>
      <c r="J45" s="102"/>
      <c r="K45" s="102"/>
      <c r="L45" s="102"/>
      <c r="M45" s="102"/>
      <c r="N45" s="103"/>
      <c r="O45" s="103"/>
      <c r="P45" s="102">
        <v>196</v>
      </c>
      <c r="Q45" s="102"/>
      <c r="R45" s="102"/>
      <c r="S45" s="106"/>
    </row>
    <row r="46" spans="1:19" s="48" customFormat="1" ht="15.75" x14ac:dyDescent="0.25">
      <c r="A46" s="40">
        <v>29</v>
      </c>
      <c r="B46" s="28" t="s">
        <v>246</v>
      </c>
      <c r="C46" s="55">
        <f t="shared" si="2"/>
        <v>2275</v>
      </c>
      <c r="D46" s="102">
        <v>2275</v>
      </c>
      <c r="E46" s="102"/>
      <c r="F46" s="102"/>
      <c r="G46" s="102"/>
      <c r="H46" s="102"/>
      <c r="I46" s="102"/>
      <c r="J46" s="102"/>
      <c r="K46" s="102"/>
      <c r="L46" s="102"/>
      <c r="M46" s="102"/>
      <c r="N46" s="103"/>
      <c r="O46" s="103"/>
      <c r="P46" s="102"/>
      <c r="Q46" s="102"/>
      <c r="R46" s="102"/>
      <c r="S46" s="106"/>
    </row>
    <row r="47" spans="1:19" s="48" customFormat="1" ht="15.75" x14ac:dyDescent="0.25">
      <c r="A47" s="40">
        <v>30</v>
      </c>
      <c r="B47" s="28" t="s">
        <v>247</v>
      </c>
      <c r="C47" s="55">
        <f t="shared" si="2"/>
        <v>1064</v>
      </c>
      <c r="D47" s="102">
        <v>1064</v>
      </c>
      <c r="E47" s="102"/>
      <c r="F47" s="102"/>
      <c r="G47" s="102"/>
      <c r="H47" s="102"/>
      <c r="I47" s="102"/>
      <c r="J47" s="102"/>
      <c r="K47" s="102"/>
      <c r="L47" s="102"/>
      <c r="M47" s="102"/>
      <c r="N47" s="103"/>
      <c r="O47" s="103"/>
      <c r="P47" s="102"/>
      <c r="Q47" s="102"/>
      <c r="R47" s="102"/>
      <c r="S47" s="106"/>
    </row>
    <row r="48" spans="1:19" s="48" customFormat="1" ht="30" x14ac:dyDescent="0.25">
      <c r="A48" s="40">
        <v>31</v>
      </c>
      <c r="B48" s="28" t="s">
        <v>292</v>
      </c>
      <c r="C48" s="55">
        <f t="shared" si="2"/>
        <v>221184</v>
      </c>
      <c r="D48" s="102">
        <v>221184</v>
      </c>
      <c r="E48" s="102"/>
      <c r="F48" s="102"/>
      <c r="G48" s="102"/>
      <c r="H48" s="102"/>
      <c r="I48" s="102"/>
      <c r="J48" s="102"/>
      <c r="K48" s="102"/>
      <c r="L48" s="102"/>
      <c r="M48" s="102"/>
      <c r="N48" s="103"/>
      <c r="O48" s="103"/>
      <c r="P48" s="102"/>
      <c r="Q48" s="102"/>
      <c r="R48" s="102"/>
      <c r="S48" s="106"/>
    </row>
    <row r="49" spans="1:19" s="48" customFormat="1" ht="30" x14ac:dyDescent="0.25">
      <c r="A49" s="40">
        <v>32</v>
      </c>
      <c r="B49" s="28" t="s">
        <v>248</v>
      </c>
      <c r="C49" s="55">
        <f t="shared" si="2"/>
        <v>2724.4</v>
      </c>
      <c r="D49" s="102"/>
      <c r="E49" s="102"/>
      <c r="F49" s="102"/>
      <c r="G49" s="102"/>
      <c r="H49" s="102"/>
      <c r="I49" s="102">
        <f>1173-0.6</f>
        <v>1172.4000000000001</v>
      </c>
      <c r="J49" s="102">
        <v>833</v>
      </c>
      <c r="K49" s="102">
        <v>719</v>
      </c>
      <c r="L49" s="102"/>
      <c r="M49" s="102"/>
      <c r="N49" s="103"/>
      <c r="O49" s="103"/>
      <c r="P49" s="102"/>
      <c r="Q49" s="102"/>
      <c r="R49" s="102"/>
      <c r="S49" s="106"/>
    </row>
    <row r="50" spans="1:19" s="48" customFormat="1" ht="15.75" x14ac:dyDescent="0.25">
      <c r="A50" s="40">
        <v>33</v>
      </c>
      <c r="B50" s="28" t="s">
        <v>249</v>
      </c>
      <c r="C50" s="55">
        <f t="shared" si="2"/>
        <v>675</v>
      </c>
      <c r="D50" s="102"/>
      <c r="E50" s="102"/>
      <c r="F50" s="102"/>
      <c r="G50" s="102">
        <v>675</v>
      </c>
      <c r="H50" s="102"/>
      <c r="I50" s="102"/>
      <c r="J50" s="102"/>
      <c r="K50" s="102"/>
      <c r="L50" s="102"/>
      <c r="M50" s="102"/>
      <c r="N50" s="103"/>
      <c r="O50" s="103"/>
      <c r="P50" s="102"/>
      <c r="Q50" s="102"/>
      <c r="R50" s="102"/>
      <c r="S50" s="106"/>
    </row>
    <row r="51" spans="1:19" s="48" customFormat="1" ht="15.75" x14ac:dyDescent="0.25">
      <c r="A51" s="40">
        <v>34</v>
      </c>
      <c r="B51" s="28" t="s">
        <v>250</v>
      </c>
      <c r="C51" s="55">
        <f t="shared" si="2"/>
        <v>2514</v>
      </c>
      <c r="D51" s="102"/>
      <c r="E51" s="102"/>
      <c r="F51" s="102">
        <v>2514</v>
      </c>
      <c r="G51" s="102"/>
      <c r="H51" s="102"/>
      <c r="I51" s="102"/>
      <c r="J51" s="102"/>
      <c r="K51" s="102"/>
      <c r="L51" s="102"/>
      <c r="M51" s="102"/>
      <c r="N51" s="103"/>
      <c r="O51" s="103"/>
      <c r="P51" s="102"/>
      <c r="Q51" s="102"/>
      <c r="R51" s="102"/>
      <c r="S51" s="106"/>
    </row>
    <row r="52" spans="1:19" s="48" customFormat="1" ht="15.75" x14ac:dyDescent="0.25">
      <c r="A52" s="40">
        <v>35</v>
      </c>
      <c r="B52" s="28" t="s">
        <v>293</v>
      </c>
      <c r="C52" s="55">
        <f t="shared" si="2"/>
        <v>1138</v>
      </c>
      <c r="D52" s="102"/>
      <c r="E52" s="102"/>
      <c r="F52" s="102"/>
      <c r="G52" s="102"/>
      <c r="H52" s="102"/>
      <c r="I52" s="102"/>
      <c r="J52" s="102"/>
      <c r="K52" s="102"/>
      <c r="L52" s="102"/>
      <c r="M52" s="102">
        <v>1138</v>
      </c>
      <c r="N52" s="103"/>
      <c r="O52" s="103"/>
      <c r="P52" s="102"/>
      <c r="Q52" s="102"/>
      <c r="R52" s="102"/>
      <c r="S52" s="106"/>
    </row>
    <row r="53" spans="1:19" s="48" customFormat="1" ht="30" x14ac:dyDescent="0.25">
      <c r="A53" s="40">
        <v>36</v>
      </c>
      <c r="B53" s="28" t="s">
        <v>252</v>
      </c>
      <c r="C53" s="55">
        <f t="shared" si="2"/>
        <v>1500</v>
      </c>
      <c r="D53" s="102"/>
      <c r="E53" s="102"/>
      <c r="F53" s="102"/>
      <c r="G53" s="102"/>
      <c r="H53" s="102"/>
      <c r="I53" s="102"/>
      <c r="J53" s="102"/>
      <c r="K53" s="102"/>
      <c r="L53" s="102"/>
      <c r="M53" s="102"/>
      <c r="N53" s="103"/>
      <c r="O53" s="103"/>
      <c r="P53" s="102"/>
      <c r="Q53" s="102"/>
      <c r="R53" s="102"/>
      <c r="S53" s="107">
        <v>1500</v>
      </c>
    </row>
    <row r="54" spans="1:19" s="48" customFormat="1" ht="15.75" x14ac:dyDescent="0.25">
      <c r="A54" s="40">
        <v>38</v>
      </c>
      <c r="B54" s="33" t="s">
        <v>254</v>
      </c>
      <c r="C54" s="55">
        <f t="shared" si="2"/>
        <v>25913.5</v>
      </c>
      <c r="D54" s="102">
        <v>8733.9</v>
      </c>
      <c r="E54" s="102"/>
      <c r="F54" s="102"/>
      <c r="G54" s="102"/>
      <c r="H54" s="102"/>
      <c r="I54" s="102"/>
      <c r="J54" s="102"/>
      <c r="K54" s="102"/>
      <c r="L54" s="102"/>
      <c r="M54" s="102">
        <f>7650+2192</f>
        <v>9842</v>
      </c>
      <c r="N54" s="103"/>
      <c r="O54" s="103"/>
      <c r="P54" s="102">
        <v>500</v>
      </c>
      <c r="Q54" s="102">
        <v>860</v>
      </c>
      <c r="R54" s="109">
        <f>1083-0.4</f>
        <v>1082.5999999999999</v>
      </c>
      <c r="S54" s="106">
        <f>3666+366+863</f>
        <v>4895</v>
      </c>
    </row>
    <row r="55" spans="1:19" ht="15.75" x14ac:dyDescent="0.25">
      <c r="A55" s="100" t="s">
        <v>11</v>
      </c>
      <c r="B55" s="101" t="s">
        <v>302</v>
      </c>
      <c r="C55" s="54">
        <f t="shared" si="2"/>
        <v>83112</v>
      </c>
      <c r="D55" s="104"/>
      <c r="E55" s="104"/>
      <c r="F55" s="104">
        <v>10625</v>
      </c>
      <c r="G55" s="104">
        <v>11411</v>
      </c>
      <c r="H55" s="104"/>
      <c r="I55" s="104">
        <v>2754</v>
      </c>
      <c r="J55" s="104"/>
      <c r="K55" s="104">
        <v>159</v>
      </c>
      <c r="L55" s="104"/>
      <c r="M55" s="104">
        <v>3237</v>
      </c>
      <c r="N55" s="117"/>
      <c r="O55" s="117"/>
      <c r="P55" s="104">
        <v>51088</v>
      </c>
      <c r="Q55" s="104">
        <v>844</v>
      </c>
      <c r="R55" s="104">
        <v>325</v>
      </c>
      <c r="S55" s="104">
        <v>2669</v>
      </c>
    </row>
  </sheetData>
  <mergeCells count="21">
    <mergeCell ref="A4:Q4"/>
    <mergeCell ref="A5:Q5"/>
    <mergeCell ref="A7:A9"/>
    <mergeCell ref="B7:B9"/>
    <mergeCell ref="C7:C9"/>
    <mergeCell ref="D8:D9"/>
    <mergeCell ref="E8:E9"/>
    <mergeCell ref="H8:H9"/>
    <mergeCell ref="I8:I9"/>
    <mergeCell ref="J8:J9"/>
    <mergeCell ref="K8:K9"/>
    <mergeCell ref="L8:L9"/>
    <mergeCell ref="M8:M9"/>
    <mergeCell ref="N8:O8"/>
    <mergeCell ref="D7:S7"/>
    <mergeCell ref="P8:P9"/>
    <mergeCell ref="Q8:Q9"/>
    <mergeCell ref="F8:F9"/>
    <mergeCell ref="G8:G9"/>
    <mergeCell ref="S8:S9"/>
    <mergeCell ref="R8:R9"/>
  </mergeCells>
  <pageMargins left="0.70866141732283472" right="0.70866141732283472" top="0.74803149606299213" bottom="0.74803149606299213" header="0.31496062992125984" footer="0.31496062992125984"/>
  <pageSetup paperSize="9" scale="72"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TH</vt:lpstr>
      <vt:lpstr>69</vt:lpstr>
      <vt:lpstr>70</vt:lpstr>
      <vt:lpstr>71</vt:lpstr>
      <vt:lpstr>72</vt:lpstr>
      <vt:lpstr>73</vt:lpstr>
      <vt:lpstr>74</vt:lpstr>
      <vt:lpstr>75</vt:lpstr>
      <vt:lpstr>76</vt:lpstr>
      <vt:lpstr>77</vt:lpstr>
      <vt:lpstr>78</vt:lpstr>
      <vt:lpstr>79</vt:lpstr>
      <vt:lpstr>80</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Windows User</cp:lastModifiedBy>
  <cp:lastPrinted>2023-12-13T09:26:45Z</cp:lastPrinted>
  <dcterms:created xsi:type="dcterms:W3CDTF">2022-01-10T08:19:21Z</dcterms:created>
  <dcterms:modified xsi:type="dcterms:W3CDTF">2023-12-22T11:41:53Z</dcterms:modified>
</cp:coreProperties>
</file>