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E:\1. DU LIEU TAI CHINH\2. NGAN SACH\1. NGAN SACH HUYEN\6. NGAN SACH NAM 2025\CONG KHAI NGAN SACH 2025\CONG KHAI DU TOAN 2025\"/>
    </mc:Choice>
  </mc:AlternateContent>
  <bookViews>
    <workbookView xWindow="0" yWindow="0" windowWidth="19440" windowHeight="9330" firstSheet="1" activeTab="12"/>
  </bookViews>
  <sheets>
    <sheet name="danh muc bieu" sheetId="14" r:id="rId1"/>
    <sheet name="Bieu81" sheetId="3" r:id="rId2"/>
    <sheet name="Bieu82" sheetId="24" r:id="rId3"/>
    <sheet name="Bieu 83" sheetId="21" r:id="rId4"/>
    <sheet name="Bieu84DTPT" sheetId="11" r:id="rId5"/>
    <sheet name="XL4Poppy" sheetId="4" state="hidden" r:id="rId6"/>
    <sheet name="Bieu 85h.x" sheetId="25" r:id="rId7"/>
    <sheet name="bieu 86" sheetId="34" r:id="rId8"/>
    <sheet name="87 xdcb" sheetId="33" r:id="rId9"/>
    <sheet name="bieu 88" sheetId="35" r:id="rId10"/>
    <sheet name="Bieu 89xa" sheetId="26" r:id="rId11"/>
    <sheet name="Bieu 90xa" sheetId="27" r:id="rId12"/>
    <sheet name="Bieu 92-dt" sheetId="37" r:id="rId13"/>
    <sheet name="bieu 92 " sheetId="30" state="hidden" r:id="rId14"/>
    <sheet name="Sheet2" sheetId="2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uiltin0">XL4Poppy!$C$4</definedName>
    <definedName name="A" localSheetId="11">[1]Sheet26!#REF!</definedName>
    <definedName name="A" localSheetId="0">[1]Sheet26!#REF!</definedName>
    <definedName name="A">[1]Sheet26!#REF!</definedName>
    <definedName name="Bust">XL4Poppy!$C$31</definedName>
    <definedName name="CONG" localSheetId="11">[2]Sheet26!#REF!</definedName>
    <definedName name="CONG" localSheetId="0">[2]Sheet26!#REF!</definedName>
    <definedName name="CONG">[2]Sheet26!#REF!</definedName>
    <definedName name="Continue">XL4Poppy!$C$9</definedName>
    <definedName name="d0" localSheetId="11">[3]XDCB!#REF!</definedName>
    <definedName name="d0" localSheetId="0">[3]XDCB!#REF!</definedName>
    <definedName name="d0">[3]XDCB!#REF!</definedName>
    <definedName name="Document_array" localSheetId="5">{"Bnok1","CONG KHAI QUYET TOAN NAM 2009.xls"}</definedName>
    <definedName name="Documents_array">XL4Poppy!$B$1:$B$16</definedName>
    <definedName name="Hello">XL4Poppy!$A$15</definedName>
    <definedName name="HNM" localSheetId="11">[4]Sheet26!#REF!</definedName>
    <definedName name="HNM" localSheetId="0">[4]Sheet26!#REF!</definedName>
    <definedName name="HNM">[4]Sheet26!#REF!</definedName>
    <definedName name="hung">'[5]Sheet1 (6)'!$I$16</definedName>
    <definedName name="HUYEÄN" localSheetId="11">[4]Sheet26!#REF!</definedName>
    <definedName name="HUYEÄN" localSheetId="0">[4]Sheet26!#REF!</definedName>
    <definedName name="HUYEÄN">[4]Sheet26!#REF!</definedName>
    <definedName name="MTC">'[6]Sheet1 (6)'!$J$16</definedName>
    <definedName name="_mtc1">'[7]Sheet1 (4)'!$K$51</definedName>
    <definedName name="n">#REF!</definedName>
    <definedName name="NAÊM" localSheetId="11">[4]Sheet26!#REF!</definedName>
    <definedName name="NAÊM" localSheetId="0">[4]Sheet26!#REF!</definedName>
    <definedName name="NAÊM">[4]Sheet26!#REF!</definedName>
    <definedName name="NC">'[6]Sheet1 (6)'!$I$16</definedName>
    <definedName name="_nc1">'[7]Sheet1 (4)'!$J$51</definedName>
    <definedName name="NGAØY" localSheetId="11">[4]Sheet26!#REF!</definedName>
    <definedName name="NGAØY" localSheetId="0">[4]Sheet26!#REF!</definedName>
    <definedName name="NGAØY">[4]Sheet26!#REF!</definedName>
    <definedName name="NHUT" localSheetId="11">'[9]BC L-V-Tam'!#REF!</definedName>
    <definedName name="NHUT" localSheetId="0">'[9]BC L-V-Tam'!#REF!</definedName>
    <definedName name="NHUT">'[9]BC L-V-Tam'!#REF!</definedName>
    <definedName name="SOÁ_HÑ" localSheetId="11">[4]Sheet26!#REF!</definedName>
    <definedName name="SOÁ_HÑ" localSheetId="0">[4]Sheet26!#REF!</definedName>
    <definedName name="SOÁ_HÑ">[4]Sheet26!#REF!</definedName>
    <definedName name="SÔÛ_GT" localSheetId="11">[10]Sheet26!#REF!</definedName>
    <definedName name="SÔÛ_GT" localSheetId="0">[10]Sheet26!#REF!</definedName>
    <definedName name="SÔÛ_GT">[10]Sheet26!#REF!</definedName>
    <definedName name="TEÂN_COÂNG_TRÌNH" localSheetId="11">[4]Sheet26!#REF!</definedName>
    <definedName name="TEÂN_COÂNG_TRÌNH" localSheetId="0">[4]Sheet26!#REF!</definedName>
    <definedName name="TEÂN_COÂNG_TRÌNH">[4]Sheet26!#REF!</definedName>
    <definedName name="THAÙNG" localSheetId="11">[4]Sheet26!#REF!</definedName>
    <definedName name="THAÙNG" localSheetId="0">[4]Sheet26!#REF!</definedName>
    <definedName name="THAÙNG">[4]Sheet26!#REF!</definedName>
    <definedName name="TKCONG" localSheetId="11">[2]Sheet26!#REF!</definedName>
    <definedName name="TKCONG" localSheetId="0">[2]Sheet26!#REF!</definedName>
    <definedName name="TKCONG">[2]Sheet26!#REF!</definedName>
    <definedName name="TT" localSheetId="11">[4]Sheet26!#REF!</definedName>
    <definedName name="TT" localSheetId="0">[4]Sheet26!#REF!</definedName>
    <definedName name="TT">[4]Sheet26!#REF!</definedName>
    <definedName name="VB" localSheetId="11">[4]Sheet26!#REF!</definedName>
    <definedName name="VB" localSheetId="0">[4]Sheet26!#REF!</definedName>
    <definedName name="VB">[4]Sheet26!#REF!</definedName>
    <definedName name="VL">'[6]Sheet2 (2)'!$F$15</definedName>
    <definedName name="_vl2" localSheetId="11">'[11]Sheet9 (2)'!#REF!</definedName>
    <definedName name="_vl2" localSheetId="0">'[11]Sheet9 (2)'!#REF!</definedName>
    <definedName name="_vl2">'[11]Sheet9 (2)'!#REF!</definedName>
  </definedNames>
  <calcPr calcId="152511"/>
</workbook>
</file>

<file path=xl/calcChain.xml><?xml version="1.0" encoding="utf-8"?>
<calcChain xmlns="http://schemas.openxmlformats.org/spreadsheetml/2006/main">
  <c r="C124" i="34" l="1"/>
  <c r="C123" i="34"/>
  <c r="C122" i="34"/>
  <c r="M121" i="34"/>
  <c r="L121" i="34"/>
  <c r="K121" i="34"/>
  <c r="J121" i="34"/>
  <c r="I121" i="34"/>
  <c r="H121" i="34"/>
  <c r="G121" i="34"/>
  <c r="F121" i="34"/>
  <c r="E121" i="34"/>
  <c r="D121" i="34"/>
  <c r="C121" i="34"/>
  <c r="C120" i="34"/>
  <c r="C119" i="34"/>
  <c r="C118" i="34"/>
  <c r="C117" i="34"/>
  <c r="C116" i="34"/>
  <c r="C115" i="34"/>
  <c r="C114" i="34"/>
  <c r="C113" i="34"/>
  <c r="C112" i="34"/>
  <c r="C111" i="34"/>
  <c r="C110" i="34"/>
  <c r="C109" i="34"/>
  <c r="C108" i="34"/>
  <c r="C107" i="34"/>
  <c r="C106" i="34"/>
  <c r="C105" i="34"/>
  <c r="C104" i="34"/>
  <c r="C103" i="34"/>
  <c r="C102" i="34"/>
  <c r="C101" i="34"/>
  <c r="C100" i="34"/>
  <c r="C99" i="34"/>
  <c r="C98" i="34"/>
  <c r="M97" i="34"/>
  <c r="M88" i="34"/>
  <c r="M86" i="34"/>
  <c r="M85" i="34"/>
  <c r="M82" i="34"/>
  <c r="L97" i="34"/>
  <c r="L96" i="34"/>
  <c r="K97" i="34"/>
  <c r="K96" i="34"/>
  <c r="J97" i="34"/>
  <c r="J96" i="34"/>
  <c r="I97" i="34"/>
  <c r="H97" i="34"/>
  <c r="G97" i="34"/>
  <c r="F97" i="34"/>
  <c r="E97" i="34"/>
  <c r="E88" i="34"/>
  <c r="E86" i="34"/>
  <c r="E85" i="34"/>
  <c r="E82" i="34"/>
  <c r="D97" i="34"/>
  <c r="D96" i="34"/>
  <c r="C97" i="34"/>
  <c r="C88" i="34"/>
  <c r="M96" i="34"/>
  <c r="I96" i="34"/>
  <c r="H96" i="34"/>
  <c r="G96" i="34"/>
  <c r="F96" i="34"/>
  <c r="E96" i="34"/>
  <c r="C96" i="34"/>
  <c r="C95" i="34"/>
  <c r="C94" i="34"/>
  <c r="M94" i="34"/>
  <c r="L94" i="34"/>
  <c r="K94" i="34"/>
  <c r="J94" i="34"/>
  <c r="I94" i="34"/>
  <c r="H94" i="34"/>
  <c r="G94" i="34"/>
  <c r="G88" i="34"/>
  <c r="G86" i="34"/>
  <c r="G85" i="34"/>
  <c r="G82" i="34"/>
  <c r="F94" i="34"/>
  <c r="E94" i="34"/>
  <c r="D94" i="34"/>
  <c r="C92" i="34"/>
  <c r="C90" i="34"/>
  <c r="L88" i="34"/>
  <c r="L86" i="34"/>
  <c r="L85" i="34"/>
  <c r="I88" i="34"/>
  <c r="I86" i="34"/>
  <c r="I85" i="34"/>
  <c r="I82" i="34"/>
  <c r="H88" i="34"/>
  <c r="F88" i="34"/>
  <c r="D88" i="34"/>
  <c r="D86" i="34"/>
  <c r="D85" i="34"/>
  <c r="C87" i="34"/>
  <c r="H86" i="34"/>
  <c r="H85" i="34"/>
  <c r="F86" i="34"/>
  <c r="F85" i="34"/>
  <c r="J84" i="34"/>
  <c r="C84" i="34"/>
  <c r="C83" i="34"/>
  <c r="M83" i="34"/>
  <c r="L83" i="34"/>
  <c r="L82" i="34"/>
  <c r="K83" i="34"/>
  <c r="J83" i="34"/>
  <c r="I83" i="34"/>
  <c r="H83" i="34"/>
  <c r="G83" i="34"/>
  <c r="F83" i="34"/>
  <c r="F82" i="34"/>
  <c r="E83" i="34"/>
  <c r="D83" i="34"/>
  <c r="D82" i="34"/>
  <c r="C81" i="34"/>
  <c r="C80" i="34"/>
  <c r="C79" i="34"/>
  <c r="C78" i="34"/>
  <c r="C77" i="34"/>
  <c r="C76" i="34"/>
  <c r="C75" i="34"/>
  <c r="C74" i="34"/>
  <c r="C73" i="34"/>
  <c r="C72" i="34"/>
  <c r="C71" i="34"/>
  <c r="C70" i="34"/>
  <c r="C69" i="34"/>
  <c r="C68" i="34"/>
  <c r="C67" i="34"/>
  <c r="M66" i="34"/>
  <c r="L66" i="34"/>
  <c r="K66" i="34"/>
  <c r="J66" i="34"/>
  <c r="I66" i="34"/>
  <c r="H66" i="34"/>
  <c r="G66" i="34"/>
  <c r="F66" i="34"/>
  <c r="E66" i="34"/>
  <c r="D66" i="34"/>
  <c r="C66" i="34"/>
  <c r="E65" i="34"/>
  <c r="E55" i="34"/>
  <c r="C64" i="34"/>
  <c r="C63" i="34"/>
  <c r="C62" i="34"/>
  <c r="C61" i="34"/>
  <c r="C60" i="34"/>
  <c r="C59" i="34"/>
  <c r="C58" i="34"/>
  <c r="M58" i="34"/>
  <c r="M55" i="34"/>
  <c r="L58" i="34"/>
  <c r="K58" i="34"/>
  <c r="K55" i="34"/>
  <c r="J58" i="34"/>
  <c r="J55" i="34"/>
  <c r="I58" i="34"/>
  <c r="H58" i="34"/>
  <c r="H55" i="34"/>
  <c r="G58" i="34"/>
  <c r="F58" i="34"/>
  <c r="F55" i="34"/>
  <c r="E58" i="34"/>
  <c r="D58" i="34"/>
  <c r="C57" i="34"/>
  <c r="E56" i="34"/>
  <c r="C56" i="34"/>
  <c r="L55" i="34"/>
  <c r="I55" i="34"/>
  <c r="G55" i="34"/>
  <c r="D55" i="34"/>
  <c r="C54" i="34"/>
  <c r="C53" i="34"/>
  <c r="J52" i="34"/>
  <c r="C52" i="34"/>
  <c r="J51" i="34"/>
  <c r="C51" i="34"/>
  <c r="J50" i="34"/>
  <c r="C50" i="34"/>
  <c r="J49" i="34"/>
  <c r="C49" i="34"/>
  <c r="J48" i="34"/>
  <c r="C48" i="34"/>
  <c r="J47" i="34"/>
  <c r="C47" i="34"/>
  <c r="J46" i="34"/>
  <c r="C46" i="34"/>
  <c r="J45" i="34"/>
  <c r="C45" i="34"/>
  <c r="J44" i="34"/>
  <c r="C44" i="34"/>
  <c r="J43" i="34"/>
  <c r="C43" i="34"/>
  <c r="J42" i="34"/>
  <c r="C42" i="34"/>
  <c r="J41" i="34"/>
  <c r="C41" i="34"/>
  <c r="J40" i="34"/>
  <c r="C40" i="34"/>
  <c r="J39" i="34"/>
  <c r="C39" i="34"/>
  <c r="J38" i="34"/>
  <c r="C38" i="34"/>
  <c r="J37" i="34"/>
  <c r="C37" i="34"/>
  <c r="J36" i="34"/>
  <c r="C36" i="34"/>
  <c r="J35" i="34"/>
  <c r="C35" i="34"/>
  <c r="J34" i="34"/>
  <c r="C34" i="34"/>
  <c r="J33" i="34"/>
  <c r="C33" i="34"/>
  <c r="J32" i="34"/>
  <c r="C32" i="34"/>
  <c r="J31" i="34"/>
  <c r="C31" i="34"/>
  <c r="J30" i="34"/>
  <c r="C30" i="34"/>
  <c r="C29" i="34"/>
  <c r="M29" i="34"/>
  <c r="M12" i="34"/>
  <c r="M11" i="34"/>
  <c r="M10" i="34"/>
  <c r="L29" i="34"/>
  <c r="K29" i="34"/>
  <c r="J29" i="34"/>
  <c r="I29" i="34"/>
  <c r="H29" i="34"/>
  <c r="G29" i="34"/>
  <c r="G12" i="34"/>
  <c r="G11" i="34"/>
  <c r="G10" i="34"/>
  <c r="F29" i="34"/>
  <c r="E29" i="34"/>
  <c r="E12" i="34"/>
  <c r="E11" i="34"/>
  <c r="E10" i="34"/>
  <c r="D29" i="34"/>
  <c r="J28" i="34"/>
  <c r="C28" i="34"/>
  <c r="J27" i="34"/>
  <c r="C27" i="34"/>
  <c r="J26" i="34"/>
  <c r="C26" i="34"/>
  <c r="J25" i="34"/>
  <c r="C25" i="34"/>
  <c r="J24" i="34"/>
  <c r="C24" i="34"/>
  <c r="J23" i="34"/>
  <c r="C23" i="34"/>
  <c r="J22" i="34"/>
  <c r="C22" i="34"/>
  <c r="J21" i="34"/>
  <c r="C21" i="34"/>
  <c r="J20" i="34"/>
  <c r="C20" i="34"/>
  <c r="J19" i="34"/>
  <c r="C19" i="34"/>
  <c r="J18" i="34"/>
  <c r="C18" i="34"/>
  <c r="J17" i="34"/>
  <c r="C17" i="34"/>
  <c r="J16" i="34"/>
  <c r="C16" i="34"/>
  <c r="J15" i="34"/>
  <c r="C15" i="34"/>
  <c r="J14" i="34"/>
  <c r="C14" i="34"/>
  <c r="J13" i="34"/>
  <c r="C13" i="34"/>
  <c r="D22" i="25"/>
  <c r="C12" i="26"/>
  <c r="C13" i="26"/>
  <c r="C14" i="26"/>
  <c r="C15" i="26"/>
  <c r="C16" i="26"/>
  <c r="C17" i="26"/>
  <c r="C18" i="26"/>
  <c r="C19" i="26"/>
  <c r="C20" i="26"/>
  <c r="C21" i="26"/>
  <c r="C11" i="26"/>
  <c r="L10" i="26"/>
  <c r="K10" i="26"/>
  <c r="D11" i="26"/>
  <c r="F21" i="26"/>
  <c r="F10" i="26"/>
  <c r="F12" i="26"/>
  <c r="F13" i="26"/>
  <c r="F14" i="26"/>
  <c r="F15" i="26"/>
  <c r="F16" i="26"/>
  <c r="F17" i="26"/>
  <c r="F18" i="26"/>
  <c r="F19" i="26"/>
  <c r="F20" i="26"/>
  <c r="F11" i="26"/>
  <c r="D10" i="11"/>
  <c r="C29" i="24"/>
  <c r="C21" i="24"/>
  <c r="G21" i="24"/>
  <c r="G26" i="24"/>
  <c r="I22" i="24"/>
  <c r="C12" i="24"/>
  <c r="C8" i="3"/>
  <c r="C16" i="33"/>
  <c r="P12" i="33"/>
  <c r="N12" i="33"/>
  <c r="O12" i="33"/>
  <c r="J12" i="33"/>
  <c r="G12" i="33"/>
  <c r="F12" i="33"/>
  <c r="D12" i="33"/>
  <c r="C12" i="33"/>
  <c r="C11" i="33"/>
  <c r="R309" i="37"/>
  <c r="K310" i="37"/>
  <c r="K309" i="37"/>
  <c r="Q358" i="37"/>
  <c r="O358" i="37"/>
  <c r="N358" i="37"/>
  <c r="M358" i="37"/>
  <c r="L358" i="37"/>
  <c r="K358" i="37"/>
  <c r="J358" i="37"/>
  <c r="I358" i="37"/>
  <c r="M357" i="37"/>
  <c r="M356" i="37"/>
  <c r="M355" i="37"/>
  <c r="M354" i="37"/>
  <c r="M353" i="37"/>
  <c r="M352" i="37"/>
  <c r="M351" i="37"/>
  <c r="M350" i="37"/>
  <c r="M349" i="37"/>
  <c r="M348" i="37"/>
  <c r="M347" i="37"/>
  <c r="M346" i="37"/>
  <c r="M345" i="37"/>
  <c r="M344" i="37"/>
  <c r="M343" i="37"/>
  <c r="M342" i="37"/>
  <c r="M341" i="37"/>
  <c r="M340" i="37"/>
  <c r="M339" i="37"/>
  <c r="M338" i="37"/>
  <c r="M337" i="37"/>
  <c r="M336" i="37"/>
  <c r="M335" i="37"/>
  <c r="M334" i="37"/>
  <c r="M333" i="37"/>
  <c r="M332" i="37"/>
  <c r="M331" i="37"/>
  <c r="M330" i="37"/>
  <c r="M329" i="37"/>
  <c r="M328" i="37"/>
  <c r="M327" i="37"/>
  <c r="M326" i="37"/>
  <c r="M325" i="37"/>
  <c r="M324" i="37"/>
  <c r="M323" i="37"/>
  <c r="M322" i="37"/>
  <c r="M321" i="37"/>
  <c r="M320" i="37"/>
  <c r="M319" i="37"/>
  <c r="M318" i="37"/>
  <c r="M317" i="37"/>
  <c r="M316" i="37"/>
  <c r="M315" i="37"/>
  <c r="M314" i="37"/>
  <c r="M313" i="37"/>
  <c r="M312" i="37"/>
  <c r="M311" i="37"/>
  <c r="M310" i="37"/>
  <c r="M309" i="37"/>
  <c r="Q308" i="37"/>
  <c r="P308" i="37"/>
  <c r="O308" i="37"/>
  <c r="N308" i="37"/>
  <c r="L308" i="37"/>
  <c r="M307" i="37"/>
  <c r="M306" i="37"/>
  <c r="M305" i="37"/>
  <c r="R305" i="37"/>
  <c r="R22" i="37"/>
  <c r="R8" i="37"/>
  <c r="Q305" i="37"/>
  <c r="P305" i="37"/>
  <c r="O305" i="37"/>
  <c r="N305" i="37"/>
  <c r="L305" i="37"/>
  <c r="K305" i="37"/>
  <c r="J305" i="37"/>
  <c r="M304" i="37"/>
  <c r="M303" i="37"/>
  <c r="M302" i="37"/>
  <c r="M301" i="37"/>
  <c r="M300" i="37"/>
  <c r="M299" i="37"/>
  <c r="M298" i="37"/>
  <c r="M297" i="37"/>
  <c r="M296" i="37"/>
  <c r="M295" i="37"/>
  <c r="M294" i="37"/>
  <c r="M293" i="37"/>
  <c r="M292" i="37"/>
  <c r="M291" i="37"/>
  <c r="M290" i="37"/>
  <c r="M289" i="37"/>
  <c r="M288" i="37"/>
  <c r="M287" i="37"/>
  <c r="M286" i="37"/>
  <c r="M285" i="37"/>
  <c r="M284" i="37"/>
  <c r="Q283" i="37"/>
  <c r="M283" i="37"/>
  <c r="M282" i="37"/>
  <c r="M281" i="37"/>
  <c r="M280" i="37"/>
  <c r="M279" i="37"/>
  <c r="M278" i="37"/>
  <c r="M277" i="37"/>
  <c r="M276" i="37"/>
  <c r="M275" i="37"/>
  <c r="I274" i="37"/>
  <c r="M273" i="37"/>
  <c r="M272" i="37"/>
  <c r="M271" i="37"/>
  <c r="M270" i="37"/>
  <c r="M269" i="37"/>
  <c r="M268" i="37"/>
  <c r="M267" i="37"/>
  <c r="M266" i="37"/>
  <c r="M265" i="37"/>
  <c r="M264" i="37"/>
  <c r="M235" i="37"/>
  <c r="Q265" i="37"/>
  <c r="P265" i="37"/>
  <c r="O265" i="37"/>
  <c r="N265" i="37"/>
  <c r="N264" i="37"/>
  <c r="N235" i="37"/>
  <c r="I265" i="37"/>
  <c r="Q264" i="37"/>
  <c r="Q235" i="37"/>
  <c r="Q215" i="37"/>
  <c r="M215" i="37"/>
  <c r="P264" i="37"/>
  <c r="P235" i="37"/>
  <c r="O264" i="37"/>
  <c r="O235" i="37"/>
  <c r="M263" i="37"/>
  <c r="M262" i="37"/>
  <c r="M261" i="37"/>
  <c r="M260" i="37"/>
  <c r="M259" i="37"/>
  <c r="M258" i="37"/>
  <c r="M257" i="37"/>
  <c r="M256" i="37"/>
  <c r="M255" i="37"/>
  <c r="M254" i="37"/>
  <c r="M253" i="37"/>
  <c r="M252" i="37"/>
  <c r="M251" i="37"/>
  <c r="M250" i="37"/>
  <c r="M249" i="37"/>
  <c r="M248" i="37"/>
  <c r="M247" i="37"/>
  <c r="M246" i="37"/>
  <c r="M245" i="37"/>
  <c r="M244" i="37"/>
  <c r="M243" i="37"/>
  <c r="M242" i="37"/>
  <c r="M241" i="37"/>
  <c r="M240" i="37"/>
  <c r="M239" i="37"/>
  <c r="M238" i="37"/>
  <c r="O237" i="37"/>
  <c r="N237" i="37"/>
  <c r="M237" i="37"/>
  <c r="M236" i="37"/>
  <c r="I236" i="37"/>
  <c r="M234" i="37"/>
  <c r="M233" i="37"/>
  <c r="M232" i="37"/>
  <c r="M231" i="37"/>
  <c r="M230" i="37"/>
  <c r="M229" i="37"/>
  <c r="M228" i="37"/>
  <c r="M226" i="37"/>
  <c r="M225" i="37"/>
  <c r="M224" i="37"/>
  <c r="M217" i="37"/>
  <c r="P216" i="37"/>
  <c r="O216" i="37"/>
  <c r="N216" i="37"/>
  <c r="I216" i="37"/>
  <c r="Q214" i="37"/>
  <c r="M214" i="37"/>
  <c r="K214" i="37"/>
  <c r="Q206" i="37"/>
  <c r="M206" i="37"/>
  <c r="K206" i="37"/>
  <c r="J206" i="37"/>
  <c r="I206" i="37"/>
  <c r="Q202" i="37"/>
  <c r="P202" i="37"/>
  <c r="M202" i="37"/>
  <c r="K202" i="37"/>
  <c r="J202" i="37"/>
  <c r="I202" i="37"/>
  <c r="M201" i="37"/>
  <c r="M200" i="37"/>
  <c r="M199" i="37"/>
  <c r="M198" i="37"/>
  <c r="M197" i="37"/>
  <c r="M196" i="37"/>
  <c r="Q196" i="37"/>
  <c r="P196" i="37"/>
  <c r="K196" i="37"/>
  <c r="J196" i="37"/>
  <c r="J154" i="37"/>
  <c r="I196" i="37"/>
  <c r="Q155" i="37"/>
  <c r="P155" i="37"/>
  <c r="M155" i="37"/>
  <c r="K155" i="37"/>
  <c r="K154" i="37"/>
  <c r="J155" i="37"/>
  <c r="I155" i="37"/>
  <c r="I154" i="37"/>
  <c r="Q154" i="37"/>
  <c r="M154" i="37"/>
  <c r="M153" i="37"/>
  <c r="Q152" i="37"/>
  <c r="M152" i="37"/>
  <c r="Q151" i="37"/>
  <c r="M151" i="37"/>
  <c r="Q150" i="37"/>
  <c r="M150" i="37"/>
  <c r="Q149" i="37"/>
  <c r="M149" i="37"/>
  <c r="Q148" i="37"/>
  <c r="M148" i="37"/>
  <c r="Q147" i="37"/>
  <c r="M147" i="37"/>
  <c r="Q146" i="37"/>
  <c r="M146" i="37"/>
  <c r="Q145" i="37"/>
  <c r="M145" i="37"/>
  <c r="Q144" i="37"/>
  <c r="M144" i="37"/>
  <c r="Q143" i="37"/>
  <c r="M143" i="37"/>
  <c r="Q142" i="37"/>
  <c r="M142" i="37"/>
  <c r="M141" i="37"/>
  <c r="K141" i="37"/>
  <c r="M140" i="37"/>
  <c r="K140" i="37"/>
  <c r="M139" i="37"/>
  <c r="K139" i="37"/>
  <c r="M138" i="37"/>
  <c r="K138" i="37"/>
  <c r="M137" i="37"/>
  <c r="K137" i="37"/>
  <c r="M136" i="37"/>
  <c r="K136" i="37"/>
  <c r="K135" i="37"/>
  <c r="Q135" i="37"/>
  <c r="P135" i="37"/>
  <c r="O135" i="37"/>
  <c r="N135" i="37"/>
  <c r="L135" i="37"/>
  <c r="J135" i="37"/>
  <c r="I135" i="37"/>
  <c r="M134" i="37"/>
  <c r="K134" i="37"/>
  <c r="M133" i="37"/>
  <c r="K133" i="37"/>
  <c r="M132" i="37"/>
  <c r="K132" i="37"/>
  <c r="M131" i="37"/>
  <c r="K131" i="37"/>
  <c r="M130" i="37"/>
  <c r="K130" i="37"/>
  <c r="M129" i="37"/>
  <c r="K129" i="37"/>
  <c r="M128" i="37"/>
  <c r="K128" i="37"/>
  <c r="M127" i="37"/>
  <c r="M123" i="37"/>
  <c r="K127" i="37"/>
  <c r="M126" i="37"/>
  <c r="K126" i="37"/>
  <c r="M125" i="37"/>
  <c r="K125" i="37"/>
  <c r="K123" i="37"/>
  <c r="M124" i="37"/>
  <c r="K124" i="37"/>
  <c r="Q123" i="37"/>
  <c r="P123" i="37"/>
  <c r="O123" i="37"/>
  <c r="N123" i="37"/>
  <c r="L123" i="37"/>
  <c r="J123" i="37"/>
  <c r="I123" i="37"/>
  <c r="P122" i="37"/>
  <c r="M122" i="37"/>
  <c r="K122" i="37"/>
  <c r="M121" i="37"/>
  <c r="K121" i="37"/>
  <c r="M120" i="37"/>
  <c r="K120" i="37"/>
  <c r="M119" i="37"/>
  <c r="M116" i="37"/>
  <c r="K119" i="37"/>
  <c r="M118" i="37"/>
  <c r="K118" i="37"/>
  <c r="M117" i="37"/>
  <c r="K117" i="37"/>
  <c r="K116" i="37"/>
  <c r="Q116" i="37"/>
  <c r="P116" i="37"/>
  <c r="P113" i="37"/>
  <c r="P23" i="37"/>
  <c r="P22" i="37"/>
  <c r="O116" i="37"/>
  <c r="O113" i="37"/>
  <c r="N116" i="37"/>
  <c r="L116" i="37"/>
  <c r="L113" i="37"/>
  <c r="L23" i="37"/>
  <c r="J116" i="37"/>
  <c r="I116" i="37"/>
  <c r="Q115" i="37"/>
  <c r="Q114" i="37"/>
  <c r="Q113" i="37"/>
  <c r="M115" i="37"/>
  <c r="M114" i="37"/>
  <c r="P114" i="37"/>
  <c r="L114" i="37"/>
  <c r="K114" i="37"/>
  <c r="J114" i="37"/>
  <c r="J113" i="37"/>
  <c r="I114" i="37"/>
  <c r="I113" i="37"/>
  <c r="N113" i="37"/>
  <c r="M111" i="37"/>
  <c r="M110" i="37"/>
  <c r="K110" i="37"/>
  <c r="M109" i="37"/>
  <c r="K109" i="37"/>
  <c r="M108" i="37"/>
  <c r="K108" i="37"/>
  <c r="M107" i="37"/>
  <c r="K107" i="37"/>
  <c r="M106" i="37"/>
  <c r="K106" i="37"/>
  <c r="M105" i="37"/>
  <c r="K105" i="37"/>
  <c r="M104" i="37"/>
  <c r="K104" i="37"/>
  <c r="M103" i="37"/>
  <c r="K103" i="37"/>
  <c r="M102" i="37"/>
  <c r="K102" i="37"/>
  <c r="M101" i="37"/>
  <c r="K101" i="37"/>
  <c r="M100" i="37"/>
  <c r="K100" i="37"/>
  <c r="M99" i="37"/>
  <c r="K99" i="37"/>
  <c r="M98" i="37"/>
  <c r="K98" i="37"/>
  <c r="M97" i="37"/>
  <c r="K97" i="37"/>
  <c r="M96" i="37"/>
  <c r="K96" i="37"/>
  <c r="M95" i="37"/>
  <c r="K95" i="37"/>
  <c r="M94" i="37"/>
  <c r="K94" i="37"/>
  <c r="M93" i="37"/>
  <c r="K93" i="37"/>
  <c r="M92" i="37"/>
  <c r="K92" i="37"/>
  <c r="M91" i="37"/>
  <c r="K91" i="37"/>
  <c r="M90" i="37"/>
  <c r="K90" i="37"/>
  <c r="M89" i="37"/>
  <c r="K89" i="37"/>
  <c r="M88" i="37"/>
  <c r="K88" i="37"/>
  <c r="M87" i="37"/>
  <c r="K87" i="37"/>
  <c r="M86" i="37"/>
  <c r="K86" i="37"/>
  <c r="M85" i="37"/>
  <c r="K85" i="37"/>
  <c r="M84" i="37"/>
  <c r="K84" i="37"/>
  <c r="M83" i="37"/>
  <c r="K83" i="37"/>
  <c r="M82" i="37"/>
  <c r="K82" i="37"/>
  <c r="M81" i="37"/>
  <c r="K81" i="37"/>
  <c r="M80" i="37"/>
  <c r="K80" i="37"/>
  <c r="M79" i="37"/>
  <c r="K79" i="37"/>
  <c r="M78" i="37"/>
  <c r="K78" i="37"/>
  <c r="M77" i="37"/>
  <c r="K77" i="37"/>
  <c r="M76" i="37"/>
  <c r="K76" i="37"/>
  <c r="M75" i="37"/>
  <c r="K75" i="37"/>
  <c r="M74" i="37"/>
  <c r="K74" i="37"/>
  <c r="M73" i="37"/>
  <c r="K73" i="37"/>
  <c r="M72" i="37"/>
  <c r="K72" i="37"/>
  <c r="M71" i="37"/>
  <c r="K71" i="37"/>
  <c r="M70" i="37"/>
  <c r="K70" i="37"/>
  <c r="M69" i="37"/>
  <c r="K69" i="37"/>
  <c r="M68" i="37"/>
  <c r="K68" i="37"/>
  <c r="M67" i="37"/>
  <c r="M66" i="37"/>
  <c r="K66" i="37"/>
  <c r="M65" i="37"/>
  <c r="K65" i="37"/>
  <c r="M64" i="37"/>
  <c r="K64" i="37"/>
  <c r="M63" i="37"/>
  <c r="K63" i="37"/>
  <c r="M62" i="37"/>
  <c r="K62" i="37"/>
  <c r="M61" i="37"/>
  <c r="K61" i="37"/>
  <c r="M60" i="37"/>
  <c r="K60" i="37"/>
  <c r="M59" i="37"/>
  <c r="K59" i="37"/>
  <c r="M58" i="37"/>
  <c r="K58" i="37"/>
  <c r="M57" i="37"/>
  <c r="K57" i="37"/>
  <c r="M56" i="37"/>
  <c r="K56" i="37"/>
  <c r="M55" i="37"/>
  <c r="K55" i="37"/>
  <c r="M54" i="37"/>
  <c r="K54" i="37"/>
  <c r="M53" i="37"/>
  <c r="K53" i="37"/>
  <c r="M52" i="37"/>
  <c r="K52" i="37"/>
  <c r="M51" i="37"/>
  <c r="K51" i="37"/>
  <c r="M50" i="37"/>
  <c r="K50" i="37"/>
  <c r="M49" i="37"/>
  <c r="K49" i="37"/>
  <c r="M48" i="37"/>
  <c r="K48" i="37"/>
  <c r="M47" i="37"/>
  <c r="K47" i="37"/>
  <c r="M46" i="37"/>
  <c r="K46" i="37"/>
  <c r="M45" i="37"/>
  <c r="K45" i="37"/>
  <c r="M44" i="37"/>
  <c r="K44" i="37"/>
  <c r="M43" i="37"/>
  <c r="K43" i="37"/>
  <c r="M42" i="37"/>
  <c r="K42" i="37"/>
  <c r="M41" i="37"/>
  <c r="K41" i="37"/>
  <c r="M40" i="37"/>
  <c r="K40" i="37"/>
  <c r="M39" i="37"/>
  <c r="K39" i="37"/>
  <c r="M38" i="37"/>
  <c r="K38" i="37"/>
  <c r="M37" i="37"/>
  <c r="K37" i="37"/>
  <c r="M36" i="37"/>
  <c r="K36" i="37"/>
  <c r="M35" i="37"/>
  <c r="K35" i="37"/>
  <c r="M34" i="37"/>
  <c r="K34" i="37"/>
  <c r="M33" i="37"/>
  <c r="K33" i="37"/>
  <c r="M32" i="37"/>
  <c r="K32" i="37"/>
  <c r="M31" i="37"/>
  <c r="K31" i="37"/>
  <c r="M30" i="37"/>
  <c r="K30" i="37"/>
  <c r="M29" i="37"/>
  <c r="K29" i="37"/>
  <c r="M28" i="37"/>
  <c r="K28" i="37"/>
  <c r="M27" i="37"/>
  <c r="K27" i="37"/>
  <c r="M26" i="37"/>
  <c r="K26" i="37"/>
  <c r="M25" i="37"/>
  <c r="K25" i="37"/>
  <c r="K24" i="37"/>
  <c r="R24" i="37"/>
  <c r="Q24" i="37"/>
  <c r="Q23" i="37"/>
  <c r="Q22" i="37"/>
  <c r="P24" i="37"/>
  <c r="O24" i="37"/>
  <c r="N24" i="37"/>
  <c r="N23" i="37"/>
  <c r="M24" i="37"/>
  <c r="L24" i="37"/>
  <c r="J24" i="37"/>
  <c r="J23" i="37"/>
  <c r="I24" i="37"/>
  <c r="I23" i="37"/>
  <c r="R23" i="37"/>
  <c r="M21" i="37"/>
  <c r="M20" i="37"/>
  <c r="M19" i="37"/>
  <c r="M18" i="37"/>
  <c r="M17" i="37"/>
  <c r="M16" i="37"/>
  <c r="M15" i="37"/>
  <c r="Q15" i="37"/>
  <c r="P15" i="37"/>
  <c r="O15" i="37"/>
  <c r="N15" i="37"/>
  <c r="N14" i="37"/>
  <c r="L15" i="37"/>
  <c r="K15" i="37"/>
  <c r="J15" i="37"/>
  <c r="J14" i="37"/>
  <c r="I15" i="37"/>
  <c r="Q14" i="37"/>
  <c r="Q9" i="37"/>
  <c r="P14" i="37"/>
  <c r="P9" i="37"/>
  <c r="O14" i="37"/>
  <c r="L14" i="37"/>
  <c r="K14" i="37"/>
  <c r="K8" i="37"/>
  <c r="I14" i="37"/>
  <c r="I8" i="37"/>
  <c r="L9" i="37"/>
  <c r="I9" i="37"/>
  <c r="L22" i="37"/>
  <c r="L8" i="37"/>
  <c r="M308" i="37"/>
  <c r="N22" i="37"/>
  <c r="Q8" i="37"/>
  <c r="J9" i="37"/>
  <c r="J8" i="37"/>
  <c r="M113" i="37"/>
  <c r="M23" i="37"/>
  <c r="M22" i="37"/>
  <c r="M135" i="37"/>
  <c r="M14" i="37"/>
  <c r="K23" i="37"/>
  <c r="K113" i="37"/>
  <c r="N8" i="37"/>
  <c r="P8" i="37"/>
  <c r="M9" i="37"/>
  <c r="O23" i="37"/>
  <c r="O22" i="37"/>
  <c r="O8" i="37"/>
  <c r="K9" i="37"/>
  <c r="M8" i="37"/>
  <c r="C14" i="11"/>
  <c r="R10" i="35"/>
  <c r="R9" i="35"/>
  <c r="C52" i="35"/>
  <c r="C22" i="21"/>
  <c r="C38" i="24"/>
  <c r="E21" i="24"/>
  <c r="G23" i="24"/>
  <c r="H23" i="24"/>
  <c r="C30" i="24"/>
  <c r="C14" i="3"/>
  <c r="C16" i="24"/>
  <c r="C11" i="24"/>
  <c r="C23" i="3"/>
  <c r="C31" i="3"/>
  <c r="C22" i="3"/>
  <c r="L11" i="30"/>
  <c r="K43" i="30"/>
  <c r="G44" i="30"/>
  <c r="H52" i="30"/>
  <c r="I52" i="30"/>
  <c r="J52" i="30"/>
  <c r="L52" i="30"/>
  <c r="M52" i="30"/>
  <c r="N52" i="30"/>
  <c r="O52" i="30"/>
  <c r="G52" i="30"/>
  <c r="K53" i="30"/>
  <c r="K52" i="30"/>
  <c r="K54" i="30"/>
  <c r="H44" i="30"/>
  <c r="I44" i="30"/>
  <c r="J44" i="30"/>
  <c r="L44" i="30"/>
  <c r="M44" i="30"/>
  <c r="N44" i="30"/>
  <c r="K50" i="30"/>
  <c r="K49" i="30"/>
  <c r="K48" i="30"/>
  <c r="K47" i="30"/>
  <c r="K46" i="30"/>
  <c r="K45" i="30"/>
  <c r="O51" i="30"/>
  <c r="O44" i="30"/>
  <c r="K41" i="30"/>
  <c r="H39" i="30"/>
  <c r="I39" i="30"/>
  <c r="J39" i="30"/>
  <c r="L39" i="30"/>
  <c r="M39" i="30"/>
  <c r="M11" i="30"/>
  <c r="N39" i="30"/>
  <c r="O39" i="30"/>
  <c r="G39" i="30"/>
  <c r="O32" i="30"/>
  <c r="K32" i="30"/>
  <c r="P32" i="30"/>
  <c r="O31" i="30"/>
  <c r="K31" i="30"/>
  <c r="P31" i="30"/>
  <c r="N23" i="30"/>
  <c r="I38" i="30"/>
  <c r="O38" i="30"/>
  <c r="K38" i="30"/>
  <c r="P38" i="30"/>
  <c r="I37" i="30"/>
  <c r="I36" i="30"/>
  <c r="I35" i="30"/>
  <c r="P35" i="30"/>
  <c r="I34" i="30"/>
  <c r="P34" i="30"/>
  <c r="I33" i="30"/>
  <c r="O33" i="30"/>
  <c r="K33" i="30"/>
  <c r="P33" i="30"/>
  <c r="I32" i="30"/>
  <c r="I31" i="30"/>
  <c r="I30" i="30"/>
  <c r="I29" i="30"/>
  <c r="I28" i="30"/>
  <c r="I27" i="30"/>
  <c r="I26" i="30"/>
  <c r="P26" i="30"/>
  <c r="I25" i="30"/>
  <c r="I24" i="30"/>
  <c r="K42" i="30"/>
  <c r="K21" i="30"/>
  <c r="O20" i="30"/>
  <c r="O19" i="30"/>
  <c r="N20" i="30"/>
  <c r="K20" i="30"/>
  <c r="N19" i="30"/>
  <c r="I22" i="30"/>
  <c r="I21" i="30"/>
  <c r="K13" i="30"/>
  <c r="I18" i="30"/>
  <c r="N18" i="30"/>
  <c r="I17" i="30"/>
  <c r="N17" i="30"/>
  <c r="K17" i="30"/>
  <c r="P17" i="30"/>
  <c r="I16" i="30"/>
  <c r="N16" i="30"/>
  <c r="K16" i="30"/>
  <c r="P16" i="30"/>
  <c r="I15" i="30"/>
  <c r="N15" i="30"/>
  <c r="K15" i="30"/>
  <c r="P15" i="30"/>
  <c r="I13" i="30"/>
  <c r="C53" i="35"/>
  <c r="C9" i="35"/>
  <c r="V9" i="35"/>
  <c r="V11" i="35"/>
  <c r="C51" i="35"/>
  <c r="C50" i="35"/>
  <c r="C49" i="35"/>
  <c r="C48" i="35"/>
  <c r="C47" i="35"/>
  <c r="C46" i="35"/>
  <c r="C45" i="35"/>
  <c r="C44" i="35"/>
  <c r="C43" i="35"/>
  <c r="C42" i="35"/>
  <c r="C41" i="35"/>
  <c r="C40" i="35"/>
  <c r="C39" i="35"/>
  <c r="C38" i="35"/>
  <c r="C37" i="35"/>
  <c r="C36" i="35"/>
  <c r="C35" i="35"/>
  <c r="C34" i="35"/>
  <c r="C33" i="35"/>
  <c r="C32" i="35"/>
  <c r="C31" i="35"/>
  <c r="C30" i="35"/>
  <c r="C29" i="35"/>
  <c r="C28" i="35"/>
  <c r="C27" i="35"/>
  <c r="P27" i="35"/>
  <c r="O27" i="35"/>
  <c r="N27" i="35"/>
  <c r="N10" i="35"/>
  <c r="N9" i="35"/>
  <c r="M27" i="35"/>
  <c r="L27" i="35"/>
  <c r="K27" i="35"/>
  <c r="J27" i="35"/>
  <c r="I27" i="35"/>
  <c r="I10" i="35"/>
  <c r="I9" i="35"/>
  <c r="H27" i="35"/>
  <c r="H10" i="35"/>
  <c r="H9" i="35"/>
  <c r="G27" i="35"/>
  <c r="G10" i="35"/>
  <c r="G9" i="35"/>
  <c r="F27" i="35"/>
  <c r="E27" i="35"/>
  <c r="D27" i="35"/>
  <c r="D10" i="35"/>
  <c r="D9" i="35"/>
  <c r="C26" i="35"/>
  <c r="C25" i="35"/>
  <c r="C24" i="35"/>
  <c r="C23" i="35"/>
  <c r="C22" i="35"/>
  <c r="C21" i="35"/>
  <c r="C20" i="35"/>
  <c r="C19" i="35"/>
  <c r="C18" i="35"/>
  <c r="Q10" i="35"/>
  <c r="Q9" i="35"/>
  <c r="C17" i="35"/>
  <c r="C16" i="35"/>
  <c r="C15" i="35"/>
  <c r="L10" i="35"/>
  <c r="L9" i="35"/>
  <c r="C13" i="35"/>
  <c r="P10" i="35"/>
  <c r="P9" i="35"/>
  <c r="C11" i="35"/>
  <c r="S10" i="35"/>
  <c r="S9" i="35"/>
  <c r="O10" i="35"/>
  <c r="O9" i="35"/>
  <c r="M10" i="35"/>
  <c r="M9" i="35"/>
  <c r="K10" i="35"/>
  <c r="K9" i="35"/>
  <c r="J10" i="35"/>
  <c r="J9" i="35"/>
  <c r="F10" i="35"/>
  <c r="F9" i="35"/>
  <c r="E10" i="35"/>
  <c r="E9" i="35"/>
  <c r="D18" i="26"/>
  <c r="D12" i="26"/>
  <c r="D13" i="26"/>
  <c r="D15" i="26"/>
  <c r="D16" i="26"/>
  <c r="D17" i="26"/>
  <c r="D19" i="26"/>
  <c r="D20" i="26"/>
  <c r="D21" i="26"/>
  <c r="C11" i="27"/>
  <c r="C12" i="27"/>
  <c r="C13" i="27"/>
  <c r="C14" i="27"/>
  <c r="C15" i="27"/>
  <c r="C16" i="27"/>
  <c r="C17" i="27"/>
  <c r="C18" i="27"/>
  <c r="C19" i="27"/>
  <c r="C20" i="27"/>
  <c r="C10" i="27"/>
  <c r="C9" i="27"/>
  <c r="G11" i="33"/>
  <c r="G10" i="33"/>
  <c r="F11" i="33"/>
  <c r="F10" i="33"/>
  <c r="C10" i="33"/>
  <c r="S11" i="33"/>
  <c r="S10" i="33"/>
  <c r="R11" i="33"/>
  <c r="R10" i="33"/>
  <c r="Q11" i="33"/>
  <c r="Q10" i="33"/>
  <c r="P11" i="33"/>
  <c r="P10" i="33"/>
  <c r="O11" i="33"/>
  <c r="O10" i="33"/>
  <c r="N11" i="33"/>
  <c r="N10" i="33"/>
  <c r="M11" i="33"/>
  <c r="M10" i="33"/>
  <c r="L11" i="33"/>
  <c r="L10" i="33"/>
  <c r="K11" i="33"/>
  <c r="K10" i="33"/>
  <c r="J11" i="33"/>
  <c r="J10" i="33"/>
  <c r="I11" i="33"/>
  <c r="I10" i="33"/>
  <c r="H11" i="33"/>
  <c r="E11" i="33"/>
  <c r="E10" i="33"/>
  <c r="D11" i="33"/>
  <c r="D10" i="33"/>
  <c r="H10" i="33"/>
  <c r="C27" i="25"/>
  <c r="D11" i="25"/>
  <c r="D9" i="25"/>
  <c r="C16" i="11"/>
  <c r="C12" i="11"/>
  <c r="C10" i="11"/>
  <c r="C11" i="11"/>
  <c r="D13" i="11"/>
  <c r="D9" i="11"/>
  <c r="E13" i="11"/>
  <c r="E9" i="11"/>
  <c r="C12" i="35"/>
  <c r="C14" i="35"/>
  <c r="K40" i="30"/>
  <c r="K39" i="30"/>
  <c r="K37" i="30"/>
  <c r="K36" i="30"/>
  <c r="K35" i="30"/>
  <c r="K34" i="30"/>
  <c r="K30" i="30"/>
  <c r="P30" i="30"/>
  <c r="K29" i="30"/>
  <c r="K28" i="30"/>
  <c r="P28" i="30"/>
  <c r="K27" i="30"/>
  <c r="P27" i="30"/>
  <c r="K26" i="30"/>
  <c r="K25" i="30"/>
  <c r="K24" i="30"/>
  <c r="P24" i="30"/>
  <c r="K22" i="30"/>
  <c r="P22" i="30"/>
  <c r="H19" i="30"/>
  <c r="G14" i="30"/>
  <c r="O14" i="30"/>
  <c r="J14" i="30"/>
  <c r="H14" i="30"/>
  <c r="O12" i="30"/>
  <c r="N12" i="30"/>
  <c r="J12" i="30"/>
  <c r="J11" i="30"/>
  <c r="J10" i="30"/>
  <c r="J9" i="30"/>
  <c r="I12" i="30"/>
  <c r="I11" i="30"/>
  <c r="I10" i="30"/>
  <c r="I9" i="30"/>
  <c r="H12" i="30"/>
  <c r="H11" i="30"/>
  <c r="H10" i="30"/>
  <c r="H9" i="30"/>
  <c r="G12" i="30"/>
  <c r="G11" i="30"/>
  <c r="G10" i="30"/>
  <c r="G9" i="30"/>
  <c r="C15" i="25"/>
  <c r="C10" i="25"/>
  <c r="C28" i="25"/>
  <c r="C13" i="25"/>
  <c r="C14" i="25"/>
  <c r="C16" i="25"/>
  <c r="C17" i="25"/>
  <c r="C18" i="25"/>
  <c r="C19" i="25"/>
  <c r="C20" i="25"/>
  <c r="C21" i="25"/>
  <c r="C22" i="25"/>
  <c r="C23" i="25"/>
  <c r="C24" i="25"/>
  <c r="C12" i="25"/>
  <c r="C15" i="11"/>
  <c r="N23" i="24"/>
  <c r="E11" i="25"/>
  <c r="E9" i="25"/>
  <c r="K12" i="24"/>
  <c r="F14" i="3"/>
  <c r="C10" i="3"/>
  <c r="C9" i="3"/>
  <c r="E9" i="27"/>
  <c r="F9" i="27"/>
  <c r="D9" i="27"/>
  <c r="E10" i="26"/>
  <c r="G10" i="26"/>
  <c r="H10" i="26"/>
  <c r="I10" i="26"/>
  <c r="J10" i="26"/>
  <c r="M10" i="26"/>
  <c r="C9" i="21"/>
  <c r="C33" i="24"/>
  <c r="E33" i="24"/>
  <c r="C16" i="14"/>
  <c r="C28" i="3"/>
  <c r="D12" i="24"/>
  <c r="D11" i="24"/>
  <c r="E11" i="24"/>
  <c r="E12" i="24"/>
  <c r="E14" i="24"/>
  <c r="D16" i="24"/>
  <c r="E16" i="24"/>
  <c r="E18" i="24"/>
  <c r="D21" i="24"/>
  <c r="E23" i="24"/>
  <c r="D30" i="24"/>
  <c r="E31" i="24"/>
  <c r="E32" i="24"/>
  <c r="D33" i="24"/>
  <c r="E34" i="24"/>
  <c r="E35" i="24"/>
  <c r="E38" i="24"/>
  <c r="E40" i="24"/>
  <c r="E10" i="11"/>
  <c r="E17" i="24"/>
  <c r="E13" i="24"/>
  <c r="D29" i="24"/>
  <c r="K12" i="30"/>
  <c r="P25" i="30"/>
  <c r="P29" i="30"/>
  <c r="P13" i="30"/>
  <c r="H23" i="30"/>
  <c r="I14" i="30"/>
  <c r="G23" i="30"/>
  <c r="P37" i="30"/>
  <c r="I23" i="30"/>
  <c r="P36" i="30"/>
  <c r="P21" i="30"/>
  <c r="I20" i="30"/>
  <c r="I19" i="30"/>
  <c r="G19" i="30"/>
  <c r="D14" i="26"/>
  <c r="E30" i="24"/>
  <c r="K18" i="30"/>
  <c r="P18" i="30"/>
  <c r="N14" i="30"/>
  <c r="K19" i="30"/>
  <c r="P20" i="30"/>
  <c r="K44" i="30"/>
  <c r="N11" i="30"/>
  <c r="N10" i="30"/>
  <c r="N9" i="30"/>
  <c r="O23" i="30"/>
  <c r="O11" i="30"/>
  <c r="O10" i="30"/>
  <c r="O9" i="30"/>
  <c r="K23" i="30"/>
  <c r="K51" i="30"/>
  <c r="K14" i="30"/>
  <c r="K11" i="30"/>
  <c r="K10" i="30"/>
  <c r="K9" i="30"/>
  <c r="S63" i="34"/>
  <c r="C11" i="25"/>
  <c r="C9" i="25"/>
  <c r="C13" i="11"/>
  <c r="C9" i="11"/>
  <c r="C8" i="21"/>
  <c r="N24" i="24"/>
  <c r="G15" i="24"/>
  <c r="E29" i="24"/>
  <c r="G16" i="24"/>
  <c r="D10" i="26"/>
  <c r="C10" i="26"/>
  <c r="C10" i="35"/>
  <c r="L12" i="34"/>
  <c r="L11" i="34"/>
  <c r="L10" i="34"/>
  <c r="H12" i="34"/>
  <c r="H11" i="34"/>
  <c r="H10" i="34"/>
  <c r="I12" i="34"/>
  <c r="I11" i="34"/>
  <c r="I10" i="34"/>
  <c r="H82" i="34"/>
  <c r="D12" i="34"/>
  <c r="D11" i="34"/>
  <c r="D10" i="34"/>
  <c r="J82" i="34"/>
  <c r="J12" i="34"/>
  <c r="J11" i="34"/>
  <c r="J10" i="34"/>
  <c r="C86" i="34"/>
  <c r="C85" i="34"/>
  <c r="C82" i="34"/>
  <c r="C12" i="34"/>
  <c r="C11" i="34"/>
  <c r="C10" i="34"/>
  <c r="P10" i="34"/>
  <c r="F12" i="34"/>
  <c r="F11" i="34"/>
  <c r="F10" i="34"/>
  <c r="C65" i="34"/>
  <c r="C55" i="34"/>
  <c r="J88" i="34"/>
  <c r="J86" i="34"/>
  <c r="J85" i="34"/>
  <c r="K88" i="34"/>
  <c r="K86" i="34"/>
  <c r="K85" i="34"/>
  <c r="K82" i="34"/>
  <c r="K12" i="34"/>
  <c r="K11" i="34"/>
  <c r="K10" i="34"/>
</calcChain>
</file>

<file path=xl/sharedStrings.xml><?xml version="1.0" encoding="utf-8"?>
<sst xmlns="http://schemas.openxmlformats.org/spreadsheetml/2006/main" count="1830" uniqueCount="859">
  <si>
    <t>Stt</t>
  </si>
  <si>
    <t>Tên biểu</t>
  </si>
  <si>
    <t>Nội dung</t>
  </si>
  <si>
    <t>Biểu số 81/CK-NSNN</t>
  </si>
  <si>
    <t>Biểu số 82/CK-NSNN</t>
  </si>
  <si>
    <t>Biểu số 83/CK-NSNN</t>
  </si>
  <si>
    <t>Biểu số 84/CK-NSNN</t>
  </si>
  <si>
    <t>Biểu số 85/CK-NSNN</t>
  </si>
  <si>
    <t>Biểu số 86/CK-NSNN</t>
  </si>
  <si>
    <t>Biểu số 87/CK-NSNN</t>
  </si>
  <si>
    <t>Biểu số 88/CK-NSNN</t>
  </si>
  <si>
    <t>Biểu số 89/CK-NSNN</t>
  </si>
  <si>
    <t>Biểu số 90/CK-NSNN</t>
  </si>
  <si>
    <t>Biểu số 92/CK-NSNN</t>
  </si>
  <si>
    <t>Chi tạo nguồn CCTL</t>
  </si>
  <si>
    <t>Chi để lại quản lý qua ngân sách</t>
  </si>
  <si>
    <t xml:space="preserve">- Học phí </t>
  </si>
  <si>
    <t>UBND HUYỆN DƯƠNG MINH CHÂU</t>
  </si>
  <si>
    <t>(Dự toán đã được Hội đồng nhân dân quyết định)</t>
  </si>
  <si>
    <t>Đơn vị tính: triệu đồng</t>
  </si>
  <si>
    <t>A</t>
  </si>
  <si>
    <t>Tổng nguồn thu ngân sách huyện</t>
  </si>
  <si>
    <t>I</t>
  </si>
  <si>
    <t>Tổng thu được hưởng theo phân cấp</t>
  </si>
  <si>
    <t>Thu ngân sách huyện hưởng 100%</t>
  </si>
  <si>
    <t>Xã quản lý  thu</t>
  </si>
  <si>
    <t>Huyện quản lý thu</t>
  </si>
  <si>
    <t>Tỉnh thu điều tiết cho huyện</t>
  </si>
  <si>
    <t>II</t>
  </si>
  <si>
    <t>Thu bổ sung từ ngân sách cấp trên</t>
  </si>
  <si>
    <t>Bổ sung cân đối</t>
  </si>
  <si>
    <t>Bổ sung có mục tiêu</t>
  </si>
  <si>
    <t>Thu từ nguồn CCTL</t>
  </si>
  <si>
    <t>Các khoản thu để lại QL qua ngân sách</t>
  </si>
  <si>
    <t>- Học phí</t>
  </si>
  <si>
    <t>B</t>
  </si>
  <si>
    <t>Chi ngân sách địa phương</t>
  </si>
  <si>
    <t>Chi đầu tư phát triển</t>
  </si>
  <si>
    <t>Chi thường xuyên</t>
  </si>
  <si>
    <t>Chi Dự phòng</t>
  </si>
  <si>
    <t xml:space="preserve">Đơn vị: triệu đồng </t>
  </si>
  <si>
    <t>STT</t>
  </si>
  <si>
    <t>NỘI DUNG</t>
  </si>
  <si>
    <t>QUYẾT TOÁN 2013</t>
  </si>
  <si>
    <t>So sánh QT/DT (%)</t>
  </si>
  <si>
    <t>Tổng cộng (A+B)</t>
  </si>
  <si>
    <t>Ngân sách cấp huyện</t>
  </si>
  <si>
    <t>Nguồn thu ngân sách cấp huyện</t>
  </si>
  <si>
    <t>Thu ngân sách huyện hưởng theo phân cấp</t>
  </si>
  <si>
    <t xml:space="preserve">Xã thu điều tiết huyện, xã </t>
  </si>
  <si>
    <t xml:space="preserve">Huyện thu điều tiết cho huyện, xã </t>
  </si>
  <si>
    <t>Thu bổ sung từ ngân sách cấp tỉnh</t>
  </si>
  <si>
    <t>Chi ngân sách cấp huyện</t>
  </si>
  <si>
    <t>Xây dựng cơ bản</t>
  </si>
  <si>
    <t>Ngân sách xã phường thị trấn</t>
  </si>
  <si>
    <t xml:space="preserve">I </t>
  </si>
  <si>
    <t>Nguồn thu NS xã, thị trấn</t>
  </si>
  <si>
    <t>Thu ngân sách xã hưởng theo phân cấp</t>
  </si>
  <si>
    <t xml:space="preserve">Xã thu hưởng điều tiết </t>
  </si>
  <si>
    <t>Huyện quản lý thu xã hưởng điều tiết</t>
  </si>
  <si>
    <t>Thu bổ sung từ Ngân sách cấp trên</t>
  </si>
  <si>
    <t>- Bổ sung cân đối tỉnh</t>
  </si>
  <si>
    <t>- Bổ sung có mục tiêu</t>
  </si>
  <si>
    <t>Chi ngân sách xã, phường</t>
  </si>
  <si>
    <t>TỔNG THU NSNN TRÊN ĐỊA BÀN</t>
  </si>
  <si>
    <t>Thuế CTN, dịch vụ NQD</t>
  </si>
  <si>
    <t>Thuế GTGT</t>
  </si>
  <si>
    <t>Thuế TNDN</t>
  </si>
  <si>
    <t>Thuế TTĐB</t>
  </si>
  <si>
    <t>Thuế tài nguyên</t>
  </si>
  <si>
    <t>2</t>
  </si>
  <si>
    <t>Lệ phí trước bạ</t>
  </si>
  <si>
    <t>Thuế sử dụng đất phi nông nghiệp</t>
  </si>
  <si>
    <t>Phí và lệ phí</t>
  </si>
  <si>
    <t>Phí môn bài</t>
  </si>
  <si>
    <t>Phí khác</t>
  </si>
  <si>
    <t>Tiền cho thuê mặt đất, mặt nước</t>
  </si>
  <si>
    <t>Thuế thu nhập cá nhân</t>
  </si>
  <si>
    <t>Thu tiền sử dụng đất</t>
  </si>
  <si>
    <t>Thu khác ngân sách</t>
  </si>
  <si>
    <t xml:space="preserve">Trong đó: </t>
  </si>
  <si>
    <t xml:space="preserve">               Thu khác còn lại</t>
  </si>
  <si>
    <t xml:space="preserve">               Thu phạt ATGT</t>
  </si>
  <si>
    <t>Thu khác tại xã</t>
  </si>
  <si>
    <t>Đơn vị: triệu đồng</t>
  </si>
  <si>
    <t>Số tt</t>
  </si>
  <si>
    <t>Tổng số</t>
  </si>
  <si>
    <t>NS huyện</t>
  </si>
  <si>
    <t>NS cấp xã</t>
  </si>
  <si>
    <t>Tổng chi ngân sách</t>
  </si>
  <si>
    <t>Chi từ nguồn cân đối ngân sách địa phương</t>
  </si>
  <si>
    <t>Chi từ nguồn thu tiền sử dụng đất</t>
  </si>
  <si>
    <t xml:space="preserve"> Chi thường xuyên</t>
  </si>
  <si>
    <t>III</t>
  </si>
  <si>
    <t>Dự phòng</t>
  </si>
  <si>
    <t>CONG KHAI QUYET TOAN NAM 2009.xls</t>
  </si>
  <si>
    <t>Bnok1</t>
  </si>
  <si>
    <t>C:\Program Files\Microsoft Office\OFFICE11\xlstart\Bnok1.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</si>
  <si>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</si>
  <si>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</si>
  <si>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</si>
  <si>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</si>
  <si>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</si>
  <si>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</si>
  <si>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</si>
  <si>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</si>
  <si>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</si>
  <si>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</si>
  <si>
    <t>Địa phương</t>
  </si>
  <si>
    <t xml:space="preserve"> Huyện</t>
  </si>
  <si>
    <t>Xã</t>
  </si>
  <si>
    <t>TỔNG CỘNG</t>
  </si>
  <si>
    <t>Sự nghiệp giáo dục - đào tạo</t>
  </si>
  <si>
    <t>Sự nghiệp kinh tế</t>
  </si>
  <si>
    <t>Chi khác ngân sách</t>
  </si>
  <si>
    <t>Tên các xã,
 Thị trấn</t>
  </si>
  <si>
    <t>Tổng thu NSNN 
trên địa bàn xã, thị trấn</t>
  </si>
  <si>
    <t>Thu ngân sách xã, thị trấn hưởng theo phân cấp</t>
  </si>
  <si>
    <t>2=3+4</t>
  </si>
  <si>
    <t>Tổng Cộng</t>
  </si>
  <si>
    <t>Thị Trấn</t>
  </si>
  <si>
    <t>Suối Đá</t>
  </si>
  <si>
    <t>Phan</t>
  </si>
  <si>
    <t>Bàu Năng</t>
  </si>
  <si>
    <t xml:space="preserve">Chà Là </t>
  </si>
  <si>
    <t>Cầu Khởi</t>
  </si>
  <si>
    <t>Truông Mít</t>
  </si>
  <si>
    <t>Lộc Ninh</t>
  </si>
  <si>
    <t>Bến Củi</t>
  </si>
  <si>
    <t>Phước Minh</t>
  </si>
  <si>
    <t>Phước Ninh</t>
  </si>
  <si>
    <t>Tên công trình</t>
  </si>
  <si>
    <t>Địa điểm</t>
  </si>
  <si>
    <t>Tổng</t>
  </si>
  <si>
    <t>Chi đầu tư xây dựng cơ bản</t>
  </si>
  <si>
    <t>Thị trấn</t>
  </si>
  <si>
    <t>TTPTQĐ</t>
  </si>
  <si>
    <t>Công trình sự nghiệp giáo dục</t>
  </si>
  <si>
    <t>IV</t>
  </si>
  <si>
    <t>TỔNG SỐ</t>
  </si>
  <si>
    <t>Văn phòng HĐND-UBND</t>
  </si>
  <si>
    <t>Phòng Nông nghiệp PTNT</t>
  </si>
  <si>
    <t>Phòng Tư pháp</t>
  </si>
  <si>
    <t>Phòng Kinh tế - Hạ tầng</t>
  </si>
  <si>
    <t>Phòng Tài chính - Kế hoạch</t>
  </si>
  <si>
    <t>Phòng Giáo dục đào tạo</t>
  </si>
  <si>
    <t>Phòng Lao động TBXH</t>
  </si>
  <si>
    <t>Phòng Văn hóa - Thông tin</t>
  </si>
  <si>
    <t>Phòng Tài nguyên Môi trường</t>
  </si>
  <si>
    <t>Phòng Nội vụ</t>
  </si>
  <si>
    <t>Thanh tra huyện</t>
  </si>
  <si>
    <t>Mặt trận Tổ quốc</t>
  </si>
  <si>
    <t>Hội Phụ nữ</t>
  </si>
  <si>
    <t>Hội Nông dân</t>
  </si>
  <si>
    <t>Hội Cựu chiến binh</t>
  </si>
  <si>
    <t>Hội Đông y</t>
  </si>
  <si>
    <t>Hội Chữ thập đỏ</t>
  </si>
  <si>
    <t>Hội Người cao tuổi</t>
  </si>
  <si>
    <t>Hội người tù kháng chiến</t>
  </si>
  <si>
    <t>Hội Nạn nhân chất độc da cam</t>
  </si>
  <si>
    <t>Hội Cựu giáo chức</t>
  </si>
  <si>
    <t>Hội khuyến học</t>
  </si>
  <si>
    <t>Hội Cựu TNXP</t>
  </si>
  <si>
    <t>CLB Hưu trí</t>
  </si>
  <si>
    <t>Hội Luật gia</t>
  </si>
  <si>
    <t>Hội người mù</t>
  </si>
  <si>
    <t>Đơn vị tính: Triệu đồng</t>
  </si>
  <si>
    <t>Chủ đầu tư</t>
  </si>
  <si>
    <t>Thời gian KC - HT</t>
  </si>
  <si>
    <t>Tổng mức đầu tư</t>
  </si>
  <si>
    <t>Tỷ lệ % bố trí vốn</t>
  </si>
  <si>
    <t>Ghi chú</t>
  </si>
  <si>
    <t>TMĐT - DP</t>
  </si>
  <si>
    <t>Cân đối ngân sách</t>
  </si>
  <si>
    <t>BQLDA ĐTXD</t>
  </si>
  <si>
    <t>Hạ tầng Nông nghiệp và PTNT</t>
  </si>
  <si>
    <t>Công trình các xã, thị trấn</t>
  </si>
  <si>
    <t>Đền bù giải phóng mặt bằng</t>
  </si>
  <si>
    <t>V</t>
  </si>
  <si>
    <t>Vốn chuẩn bị đầu tư</t>
  </si>
  <si>
    <t>2021-2022</t>
  </si>
  <si>
    <t>Chi ủy thác qua Ngân hàng Chính sách xã hội huyện Dương Minh Châu</t>
  </si>
  <si>
    <t>DMC</t>
  </si>
  <si>
    <t>NHCS</t>
  </si>
  <si>
    <t>C</t>
  </si>
  <si>
    <t>Chi tạo lập quỹ phát triển đất</t>
  </si>
  <si>
    <t>Thu từ quỹ đất công ích và thu hoa lợi công sản khác</t>
  </si>
  <si>
    <t>Trong đó: Chi từ nguồn cân đối NSĐP</t>
  </si>
  <si>
    <t>Chi từ nguồn bổ sung có mục tiêu</t>
  </si>
  <si>
    <t>Ngân hàng chính sách xã hội huyện Dương Minh Châu</t>
  </si>
  <si>
    <t>Chi quốc phòng</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</si>
  <si>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</si>
  <si>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</si>
  <si>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</si>
  <si>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</si>
  <si>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</si>
  <si>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</si>
  <si>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</si>
  <si>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</si>
  <si>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</si>
  <si>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thường xuyên khác</t>
  </si>
  <si>
    <t>Chi trả nợ lai các khoản do chính quyền địa phương vay (3)</t>
  </si>
  <si>
    <t>Chi bổ sung quỹ dự trữ tài chính (3)</t>
  </si>
  <si>
    <t>Dự phòng ngân sách</t>
  </si>
  <si>
    <t>Chi tạo nguồn, điều chỉnh tiền lương</t>
  </si>
  <si>
    <t>VI</t>
  </si>
  <si>
    <t>Chi chuyển nguồn sang năm sau</t>
  </si>
  <si>
    <t>Chi khoa học và công nghệ (3)</t>
  </si>
  <si>
    <t>Ban tổ chức</t>
  </si>
  <si>
    <t>Ủy ban kiểm tra</t>
  </si>
  <si>
    <t>Ban tuyên giáo</t>
  </si>
  <si>
    <t>Ban dân vận</t>
  </si>
  <si>
    <t>An ninh</t>
  </si>
  <si>
    <t>Quốc phòng</t>
  </si>
  <si>
    <t>Thu NSDP được hưởng theo phân cấp</t>
  </si>
  <si>
    <t>Thu NSĐP  hưởng 100%</t>
  </si>
  <si>
    <t>Thu phân chia</t>
  </si>
  <si>
    <t>Xã quản lý thu</t>
  </si>
  <si>
    <t>4=5+6</t>
  </si>
  <si>
    <t>Bổ sung từ ngân sách cấp trên</t>
  </si>
  <si>
    <t xml:space="preserve">Thu chuyển nguồn từ năm trước chuyển sang </t>
  </si>
  <si>
    <t xml:space="preserve">Tổng số </t>
  </si>
  <si>
    <t>Bổ sung vốn  đầu tư để thực hiện các chương trình mục tiêu quốc gia</t>
  </si>
  <si>
    <t xml:space="preserve">Bổ sung thực hiện chế độ chính sách, nhiệm vụ </t>
  </si>
  <si>
    <t>Bổ sung thực hiện các chương trình mục tiêu quốc gia</t>
  </si>
  <si>
    <t>1=2+3+4</t>
  </si>
  <si>
    <t>Chi bổ sung cho ngân sách cấp dưới</t>
  </si>
  <si>
    <t>VII</t>
  </si>
  <si>
    <t>CHI DỰ PHÒNG NGÂN SÁCH</t>
  </si>
  <si>
    <t>Chi dự phòng ngân sách</t>
  </si>
  <si>
    <t>Huyện đoàn</t>
  </si>
  <si>
    <t>Huyện ủy</t>
  </si>
  <si>
    <t>Văn phòng Huyện ủy</t>
  </si>
  <si>
    <t>Trung tâm GDTX</t>
  </si>
  <si>
    <t>Trung tâm Chính trị</t>
  </si>
  <si>
    <t>Trung tâm văn hóa thông tin, thể thao, truyền thanh</t>
  </si>
  <si>
    <t>Ban quản lý Dự án đầu tư xây dựng</t>
  </si>
  <si>
    <t xml:space="preserve">Ngân sách huyện </t>
  </si>
  <si>
    <t>Mua sắm, sữa chữa</t>
  </si>
  <si>
    <t>Tên đơn vị</t>
  </si>
  <si>
    <t>Chi giáo dục - đào tạo và dạy nghề</t>
  </si>
  <si>
    <t>Chi khoa học và công nghệ</t>
  </si>
  <si>
    <t>Trong đó</t>
  </si>
  <si>
    <t>Chi giao thông</t>
  </si>
  <si>
    <t>Chi nông nghiệp, lâm nghiệp, thủy lợi, thủy sản</t>
  </si>
  <si>
    <t xml:space="preserve">Tổng chi cân  đối NSĐP </t>
  </si>
  <si>
    <t>Mã dự án</t>
  </si>
  <si>
    <t>Lũy kế thanh toán đến năm 2021</t>
  </si>
  <si>
    <t>Kế hoạch năm 2022</t>
  </si>
  <si>
    <t>Thực hiện đầu tư</t>
  </si>
  <si>
    <t>I.1</t>
  </si>
  <si>
    <t>I.2</t>
  </si>
  <si>
    <t>I.3</t>
  </si>
  <si>
    <t>Công trình các phòng, ban, ngành, đoàn thể huyện</t>
  </si>
  <si>
    <t>I.4</t>
  </si>
  <si>
    <t>I.5</t>
  </si>
  <si>
    <t xml:space="preserve"> Đối ứng công trình vốn tỉnh</t>
  </si>
  <si>
    <t>2023-2025</t>
  </si>
  <si>
    <t>Xây mới nhà làm việc Công an xã Bàu Năng</t>
  </si>
  <si>
    <t>2022-2023</t>
  </si>
  <si>
    <t>Xây mới nhà làm việc Công an xã Truông Mít</t>
  </si>
  <si>
    <t>Xây mới nhà làm việc Công an xã Lộc Ninh</t>
  </si>
  <si>
    <t>Nâng cấp, sửa chữa bờ hữu kênh N4, xã Truông Mít</t>
  </si>
  <si>
    <t>Xây mới kho chứa xuồng ST750, cano, tắc ráng</t>
  </si>
  <si>
    <t>Xây mới hội trường 250 chỗ xã Bàu Năng</t>
  </si>
  <si>
    <t>Đường số 27-27</t>
  </si>
  <si>
    <t>Đường số 1 - đường Đắp mới ấp Phước Tân 1, xã Phan</t>
  </si>
  <si>
    <t>DANH MỤC CÁC CHƯƠNG TRÌNH DỰ ÁN SỬ DỤNG VỐN NGÂN SÁCH NHÀ NƯỚC NĂM 2023</t>
  </si>
  <si>
    <t>Chi từ nguồn ngân sách cấp trên bổ sung có mục tiêu</t>
  </si>
  <si>
    <t>VIII</t>
  </si>
  <si>
    <t xml:space="preserve">UBND Thị trấn </t>
  </si>
  <si>
    <t>Chi từ ngân sách cấp trên bổ sung có mục tiêu</t>
  </si>
  <si>
    <t>Ngân sách huyện</t>
  </si>
  <si>
    <t>Đơn vị: Triệu đồng</t>
  </si>
  <si>
    <t>Chuẩn bị đầu tư</t>
  </si>
  <si>
    <t>Chi đầu tư khác</t>
  </si>
  <si>
    <t xml:space="preserve">Chi cân đối ngân sách địa phuong </t>
  </si>
  <si>
    <t>1=2+7</t>
  </si>
  <si>
    <r>
      <t xml:space="preserve">Chi đầu tư phát triển </t>
    </r>
    <r>
      <rPr>
        <sz val="12"/>
        <rFont val="Times New Roman"/>
        <family val="1"/>
      </rPr>
      <t>(Không kể chương trình MTQG)</t>
    </r>
  </si>
  <si>
    <r>
      <t xml:space="preserve">Chi thường xuyên </t>
    </r>
    <r>
      <rPr>
        <sz val="12"/>
        <rFont val="Times New Roman"/>
        <family val="1"/>
      </rPr>
      <t>(Không kể chương trình MTQG)</t>
    </r>
  </si>
  <si>
    <t>Chi trả nợ lãi do chính quyền địa phương vay (1)</t>
  </si>
  <si>
    <t>Chi bổ sung quỹ dự trữ tài chính (1)</t>
  </si>
  <si>
    <t>Chi chương trình MTQG</t>
  </si>
  <si>
    <t>Chi chuyển nguồn sang ngân sách năm sau</t>
  </si>
  <si>
    <t>CÁC CƠ QUAN, TỔ CHỨC</t>
  </si>
  <si>
    <t>Các đơn vị sự ngiêp giáo dục (Trường học)</t>
  </si>
  <si>
    <t xml:space="preserve">Trung tâm phát triển quỹ đất </t>
  </si>
  <si>
    <t>Sự nghiệp giáo dục</t>
  </si>
  <si>
    <t>CHI TRẢ NỢ LÃI CÁC KHOẢN DO CHÍNH QUYỀN ĐỊA PHƯƠNG VAY (1)</t>
  </si>
  <si>
    <t>CHI BỔ SUNG QUỸ DỰ TRỮ TÀI CHÍNH (1)</t>
  </si>
  <si>
    <t>CHI TẠO NGUỒN, ĐIỀU CHỈNH TIỀN LƯƠNG</t>
  </si>
  <si>
    <t>CẤP XÃ</t>
  </si>
  <si>
    <t>Chi từ nguồn
 ngân sách cấp trên bổ sung có mục tiêu</t>
  </si>
  <si>
    <t>CẤP HUYỆN</t>
  </si>
  <si>
    <t>Đường Kênh tiêu Suối Tre, xã Phan</t>
  </si>
  <si>
    <t>Ngân sách TW hỗ trợ</t>
  </si>
  <si>
    <t>Xổ số kiến thiết</t>
  </si>
  <si>
    <t>Sửa chữa, cải tạo 10 phòng học lầu và nâng cấp sân nền Trường Tiểu học Thị Trấn B</t>
  </si>
  <si>
    <t>Sửa chữa, cải tạo các phòng học, phòng chức năng, công trình vệ sinh giáo viên và học sinh trường THCS Suối Đá</t>
  </si>
  <si>
    <t>Sửa chữa, cải tạo khối phòng học lầu Trường TH Bàu Năng B (điểm Ninh Bình)</t>
  </si>
  <si>
    <t xml:space="preserve">Xây mới 3 mặt hàng rào B40 Trường TH Phước Minh B (điểm chính) </t>
  </si>
  <si>
    <t>Cải tạo, nâng cấp cổng hàng rào, đường nội bộ TTVHTT và Truyền thành huyện</t>
  </si>
  <si>
    <t>Làm mới mặt sân, hệ thống thoát nước Sân bóng đá</t>
  </si>
  <si>
    <t>Xây mới hàng rào và cải tạo ao cá Ban Chỉ huy Quân sự</t>
  </si>
  <si>
    <t>Mở rộng phòng cải cách hành chính, cải tạo sân nền; thay gạch nền nhà làm việc UBND xã Cầu Khởi</t>
  </si>
  <si>
    <t>Xây mới kho lưu trữ UBND xã Phan</t>
  </si>
  <si>
    <t>Xây mới trụ sở làm việc xã Phước Ninh</t>
  </si>
  <si>
    <t>Đường 16-16, xã Suối Đá</t>
  </si>
  <si>
    <t>Sửa chữa, nâng cấp tuyến đường bao ranh 6-2 ấp Khởi Hà, xã Cầu Khởi</t>
  </si>
  <si>
    <t>Sửa chữa nhà làm việc Công an, Quân sự xã Phước Ninh</t>
  </si>
  <si>
    <t xml:space="preserve">
Nhà văn hóa + văn phòng ấp Thuận Hòa 
</t>
  </si>
  <si>
    <t>Đường ĐH 7 (Phước Minh)</t>
  </si>
  <si>
    <t xml:space="preserve">Di dời khu hành chính xã Suối Đá - Đền bù, GPMB </t>
  </si>
  <si>
    <t xml:space="preserve">Đối ứng nông thôn mới xã Bàu Năng </t>
  </si>
  <si>
    <t>Đối ứng nông thôn mới nâng cao xã Phước Ninh</t>
  </si>
  <si>
    <t>Đường liên ấp Tân Định 1 - Tân Định 2, xã Suối Đá</t>
  </si>
  <si>
    <t>Đường tổ 8, ấp Tân Định 2, xã Suối Đá</t>
  </si>
  <si>
    <t>Đường số 26 - 26, xã Bàu Năng</t>
  </si>
  <si>
    <t>Đường nội đồng liên ấp Thuận An-Thuận Tân, xã Truông Mít</t>
  </si>
  <si>
    <t>Đường nội đồng liên ấp Thuận Bình-Thuận An, xã Truông Mít</t>
  </si>
  <si>
    <t>Các công trình CBĐT còn lại</t>
  </si>
  <si>
    <t>Chi ủy thác qua Hội Nông dân huyện Dương Minh Châu</t>
  </si>
  <si>
    <t>Chi vốn ủy thác</t>
  </si>
  <si>
    <t>HND</t>
  </si>
  <si>
    <t>2023 - 2025</t>
  </si>
  <si>
    <t>Thu từ nguồn CCTL năm trước chuyển sang</t>
  </si>
  <si>
    <t>Tổng chi cân đối ngân sách huyện</t>
  </si>
  <si>
    <t>Chi các chương trình mục tiêu</t>
  </si>
  <si>
    <t>Chi các chương trình mục tiêu quốc gia</t>
  </si>
  <si>
    <t>Chi các chương trình mục tiêu, nhiệm vụ</t>
  </si>
  <si>
    <t>Thu từ chuyển nguồn CCTL năm trước chuyển sang</t>
  </si>
  <si>
    <t xml:space="preserve">Chi từ ngân sách cấp trên bổ sung </t>
  </si>
  <si>
    <t>Số thu từ nguồn cải cách tiền lương năm trước chuyển sang</t>
  </si>
  <si>
    <t>QĐ Chủ trương đầu tư</t>
  </si>
  <si>
    <t>Quyết định BCKTKT/phê duyệt dự án</t>
  </si>
  <si>
    <t>Nguồn tăng thu NS huyện</t>
  </si>
  <si>
    <t>NGUỒN BSCMT</t>
  </si>
  <si>
    <t>Ngân sách tỉnh BSCMT</t>
  </si>
  <si>
    <t>Phát triển thành phố, thị xã (Chỉnh trang đô thị)</t>
  </si>
  <si>
    <t>Hỗ trợ khác</t>
  </si>
  <si>
    <t>Hỗ trợ Đề án xây dựng trụ sở công an</t>
  </si>
  <si>
    <t>Hỗ trợ Dự án đảm bảo CSVC cho giáo dục</t>
  </si>
  <si>
    <t>Ngân sách Trung ương hỗ trợ CTMTQG XD NTM</t>
  </si>
  <si>
    <t>NGUỒN NGÂN SÁCH HUYỆN</t>
  </si>
  <si>
    <t>Chống ngập úng khu vực cánh đồng Bàu Sọ Truông Mít</t>
  </si>
  <si>
    <t>2828/QĐ-UBND ngày 20/6/2023</t>
  </si>
  <si>
    <t>9661/QĐ-UBND ngày 24/11/2023</t>
  </si>
  <si>
    <t>Công trình ngành giáo dục</t>
  </si>
  <si>
    <t>Xây mới hàng rào tường 3 mặt Trường TH Cầu Khởi B (điểm chính)</t>
  </si>
  <si>
    <t>9167/QĐ-UBND ngày 18/10/2023</t>
  </si>
  <si>
    <t>9686/QĐ-UBND ngày 24/11/2023</t>
  </si>
  <si>
    <t>Cải tạo, nâng cấp 08 phòng học Trường TH Bình Linh (điểm Ấp Láng)</t>
  </si>
  <si>
    <t>9166/QĐ-UBND ngày 18/10/2023</t>
  </si>
  <si>
    <t>9689/QĐ-UBND ngày 24/11/2023</t>
  </si>
  <si>
    <t>Chà Là</t>
  </si>
  <si>
    <t>Nâng cấp sân trường chống ngập Trường MG Lộc Ninh</t>
  </si>
  <si>
    <t>9169/QĐ-UBND ngày 18/10/2023</t>
  </si>
  <si>
    <t>9688/QĐ-UBND ngày 24/11/2023</t>
  </si>
  <si>
    <t>Xây mới hàng rào tường 3 mặt Trường THCS Lộc Ninh</t>
  </si>
  <si>
    <t>9168/QĐ-UBND ngày 18/10/2023</t>
  </si>
  <si>
    <t>9687/QĐ-UBND ngày 24/11/2023</t>
  </si>
  <si>
    <t>Hệ thống PCCC Trường THCS Lộc Ninh</t>
  </si>
  <si>
    <t>2835/QĐ-UBND ngày 20/6/2023</t>
  </si>
  <si>
    <t>9662/QĐ-UBND ngày 24/11/2023</t>
  </si>
  <si>
    <t>Hệ thống PCCC Trường Mầm non Bến Củi</t>
  </si>
  <si>
    <t>2836/QĐ-UBND ngày 20/6/2023</t>
  </si>
  <si>
    <t>9663/QĐ-UBND ngày 24/11/2023</t>
  </si>
  <si>
    <t>Đường ĐH Truông Mít - Cầu Khởi (đoạn nối tiếp từ ĐH2 đến Đường số 11 ấp Khởi An)</t>
  </si>
  <si>
    <t>7152/QĐ-UBND ngày 23/11/2022 và 1593/QĐ-UBND ngày 06/4/2023</t>
  </si>
  <si>
    <t>9664/QĐ-UBND ngày 24/11/2023</t>
  </si>
  <si>
    <t>Cầu Khởi - Truông Mít</t>
  </si>
  <si>
    <t>2833/QĐ-UBND ngày 20/6/2023</t>
  </si>
  <si>
    <t>9665/QĐ-UBND ngày 24/11/2023</t>
  </si>
  <si>
    <t>2839/QĐ-UBND ngày 20/6/2023</t>
  </si>
  <si>
    <t>9666/QĐ-UBND ngày 24/11/2023</t>
  </si>
  <si>
    <t>Chỉnh trang khu từ trần Nghĩa trang liệt sĩ huyện</t>
  </si>
  <si>
    <t>2845/QĐ-UBND ngày 20/6/2023</t>
  </si>
  <si>
    <t>9667/QĐ-UBND ngày 24/11/2023</t>
  </si>
  <si>
    <t>2846/QĐ-UBND ngày 20/6/2023</t>
  </si>
  <si>
    <t>9668/QĐ-UBND ngày 24/11/2023</t>
  </si>
  <si>
    <t>Đối ứng Hỗ trợ dự án Đảm bảo cơ sở vật chất cho Chương trình giáo dục tiểu học và trung học cơ sở giai đoạn 2023-2025 theo Quyết định số 1436/QĐ-TTg ngày 29/10/2018 của Thủ tướng Chính phủ</t>
  </si>
  <si>
    <t>Cải tạo, sửa chữa, mua sắm thiết bị nhà làm việc Phòng NN và PTNT, Phòng KT và HT huyện</t>
  </si>
  <si>
    <t>2847/QĐ-UBND ngày 20/6/2023</t>
  </si>
  <si>
    <t>9669/QĐ-UBND ngày 24/11/2023</t>
  </si>
  <si>
    <t>7145/QĐ-UBND ngày 23/11/2022</t>
  </si>
  <si>
    <t>7363/QĐ-UBND ngày 30/11/2022</t>
  </si>
  <si>
    <t>7143/QĐ-UBND ngày 23/11/2022</t>
  </si>
  <si>
    <t>7360/QĐ-UBND ngày 30/11/2022</t>
  </si>
  <si>
    <t>7144/QĐ-UBND ngày 23/11/2022</t>
  </si>
  <si>
    <t>7335/QĐ-UBND ngày 30/11/2022</t>
  </si>
  <si>
    <t>7146/QĐ-UBND ngày 23/11/2022</t>
  </si>
  <si>
    <t>9693/QĐ-UBND ngày 24/11/2023</t>
  </si>
  <si>
    <t>Đường số 15 ấp Ninh Phú</t>
  </si>
  <si>
    <t>2850/QĐ-UBND ngày 20/6/2023</t>
  </si>
  <si>
    <t>9670/QĐ-UBND ngày 24/11/2023</t>
  </si>
  <si>
    <t>2853/QĐ-UBND ngày 20/6/2023</t>
  </si>
  <si>
    <t>9671/QĐ-UBND ngày 24/11/2023</t>
  </si>
  <si>
    <t>2854/QĐ-UBND ngày 20/6/2023</t>
  </si>
  <si>
    <t>9672/QĐ-UBND ngày 24/11/2023</t>
  </si>
  <si>
    <t>2855/QĐ-UBND ngày 20/6/2023</t>
  </si>
  <si>
    <t>9673/QĐ-UBND ngày 24/11/2023</t>
  </si>
  <si>
    <t>Nhà văn hóa ấp Thuận Hòa</t>
  </si>
  <si>
    <t>2856/QĐ-UBND ngày 20/6/2023</t>
  </si>
  <si>
    <t>9674/QĐ-UBND ngày 24/11/2023</t>
  </si>
  <si>
    <t>2858/QĐ-UBND ngày 20/6/2023</t>
  </si>
  <si>
    <t>9675/QĐ-UBND ngày 24/11/2023</t>
  </si>
  <si>
    <t>2860/QĐ-UBND ngày 20/6/2023</t>
  </si>
  <si>
    <t>9676/QĐ-UBND ngày 24/11/2023</t>
  </si>
  <si>
    <t xml:space="preserve"> Cầu Khởi</t>
  </si>
  <si>
    <t>Nâng cấp sân nền, xây mới nhà xe khuôn viên cổng sau UBND xã Cầu Khởi</t>
  </si>
  <si>
    <t>2861/QĐ-UBND ngày 20/6/2023</t>
  </si>
  <si>
    <t>9677/QĐ-UBND ngày 24/11/2023</t>
  </si>
  <si>
    <t>2871/QĐ-UBND ngày 20/6/2023</t>
  </si>
  <si>
    <t>9678/QĐ-UBND ngày 24/11/2023</t>
  </si>
  <si>
    <t>Đường tổ 9 Bàu Eo ấp Phước Hiệp</t>
  </si>
  <si>
    <t>2870/QĐ-UBND ngày 20/6/2023</t>
  </si>
  <si>
    <t>9679/QĐ-UBND ngày 24/11/2023</t>
  </si>
  <si>
    <t>2895/QĐ-UBND ngày 20/6/2023</t>
  </si>
  <si>
    <t>9680/QĐ-UBND ngày 24/11/2023</t>
  </si>
  <si>
    <t>2890/QĐ-UBND ngày 20/6/2023</t>
  </si>
  <si>
    <t>9681/QĐ-UBND ngày 24/11/2023</t>
  </si>
  <si>
    <t>Đường số 7, khu phố 4, thị trấn Dương Minh Châu</t>
  </si>
  <si>
    <t>2880/QĐ-UBND ngày 20/6/2023</t>
  </si>
  <si>
    <t>9682/QĐ-UBND ngày 24/11/2023</t>
  </si>
  <si>
    <t>2865/QĐ-UBND ngày 20/6/2023</t>
  </si>
  <si>
    <t>9683/QĐ-UBND ngày 24/11/2023</t>
  </si>
  <si>
    <t>Nâng cấp tuyến đường tổ 13-B ấp Bình Linh</t>
  </si>
  <si>
    <t>2872/QĐ-UBND ngày 20/6/2023</t>
  </si>
  <si>
    <t>9684/QĐ-UBND ngày 24/11/2023</t>
  </si>
  <si>
    <t>2894/QĐ-UBND ngày 20/6/2023</t>
  </si>
  <si>
    <t>9685/QĐ-UBND ngày 24/11/2023</t>
  </si>
  <si>
    <t>II.1</t>
  </si>
  <si>
    <t>TIÊU CHÍ SỐ 2: GIAO THÔNG</t>
  </si>
  <si>
    <t>2022 - 2023</t>
  </si>
  <si>
    <t>II.2</t>
  </si>
  <si>
    <t>II.3</t>
  </si>
  <si>
    <t>II.4</t>
  </si>
  <si>
    <t>V.3</t>
  </si>
  <si>
    <t>V.4</t>
  </si>
  <si>
    <t>Công trình chuẩn bị đầu tư khác</t>
  </si>
  <si>
    <t>Xây mới nhà bếp Ban Chỉ huy Quân sự</t>
  </si>
  <si>
    <t>2831/QĐ-UBND ngày 20/6/2023</t>
  </si>
  <si>
    <t>Xây dựng hàng rào, cải tạo mảng xanh khuôn viên Huyện ủy</t>
  </si>
  <si>
    <t>2840/QĐ-UBND ngày 20/6/2023</t>
  </si>
  <si>
    <t>Sửa chữa, mở rộng và mua sắm trang thiết bị kho lưu trữ của Huyện ủy</t>
  </si>
  <si>
    <t>2843/QĐ-UBND ngày 20/6/2023</t>
  </si>
  <si>
    <t>Cải tạo, sửa chữa nhà làm việc MTTQ huyện</t>
  </si>
  <si>
    <t>2844/QĐ-UBND ngày 20/6/2023</t>
  </si>
  <si>
    <t>Đường nhánh rẽ ĐH12 Thuận Tân - Lộc Tân</t>
  </si>
  <si>
    <t>2857/QĐ-UBND ngày 20/6/2023</t>
  </si>
  <si>
    <t>Đường số 7 ấp Khởi Trung</t>
  </si>
  <si>
    <t>2862/QĐ-UBND ngày 20/6/2023</t>
  </si>
  <si>
    <t>Đường Hẻm số 2 Đường số 2 Khởi Nghĩa</t>
  </si>
  <si>
    <t>2863/QĐ-UBND ngày 20/6/2023</t>
  </si>
  <si>
    <t>Đường tổ 1, 3 ấp Phước An</t>
  </si>
  <si>
    <t xml:space="preserve">Đường số 2 Phước Lễ </t>
  </si>
  <si>
    <t>2867/QĐ-UBND ngày 20/6/2023</t>
  </si>
  <si>
    <t>Đường hẻm số 3 ấp Phước Tân</t>
  </si>
  <si>
    <t>Đường tổ 9 ấp Phước Hiệp</t>
  </si>
  <si>
    <t>2869/QĐ-UBND ngày 20/6/2023</t>
  </si>
  <si>
    <t>Nâng cấp tuyến đường tổ 12-B ấp Bình Linh</t>
  </si>
  <si>
    <t>2874/QĐ-UBND ngày 20/6/2023</t>
  </si>
  <si>
    <t>Nạo vét mương thoát nước đoạn từ trước trường THCS Chà Là đến kênh tiêu Bến Đình</t>
  </si>
  <si>
    <t>2875/QĐ-UBND ngày 20/6/2023</t>
  </si>
  <si>
    <t>Nâng cấp tuyến đường tổ 12 ấp Ninh Hưng 2</t>
  </si>
  <si>
    <t>2876/QĐ-UBND ngày 20/6/2023</t>
  </si>
  <si>
    <t>Cải tạo sửa chữa 02 bên bờ tuyến đường kênh TN5 ấp Ninh Hưng 1</t>
  </si>
  <si>
    <t>2877/QĐ-UBND ngày 20/6/2023</t>
  </si>
  <si>
    <t>Đường tổ 1A, ấp Phước Hòa</t>
  </si>
  <si>
    <t>2897/QĐ-UBND ngày 20/6/2023</t>
  </si>
  <si>
    <t>Đường liên tổ 3, tổ 9 ấp Phước Bình 2</t>
  </si>
  <si>
    <t>2898/QĐ-UBND ngày 20/6/2023</t>
  </si>
  <si>
    <t>Đường tổ 11, ấp Tân Định 1</t>
  </si>
  <si>
    <t>2899/QĐ-UBND ngày 20/6/2023</t>
  </si>
  <si>
    <t>Đường tổ 15, ấp Phước Hòa</t>
  </si>
  <si>
    <t>2900/QĐ-UBND ngày 20/6/2023</t>
  </si>
  <si>
    <t>Đường tổ 22, ấp Phước Hòa</t>
  </si>
  <si>
    <t>2901/QĐ-UBND ngày 20/6/2023</t>
  </si>
  <si>
    <t>Hẻm số 3 ấp Phước Tân 1</t>
  </si>
  <si>
    <t>2892/QĐ-UBND ngày 20/6/2023</t>
  </si>
  <si>
    <t>Sửa chữa NLV, nhà ăn, xây mới nhà vệ sinh Ban Chỉ huy quân sự xã Phan</t>
  </si>
  <si>
    <t>2893/QĐ-UBND ngày 20/6/2023</t>
  </si>
  <si>
    <t>Sửa chữa, mua sắm thiết bị trụ sở UBND xã Phước Minh</t>
  </si>
  <si>
    <t>2884/QĐ-UBND ngày 20/6/2023</t>
  </si>
  <si>
    <t>Sửa chữa trụ sở làm việc của Ban Chỉ huy quân sự</t>
  </si>
  <si>
    <t>2885/QĐ-UBND ngày 20/6/2023</t>
  </si>
  <si>
    <t>Đường số 25, ấp Phước Bình</t>
  </si>
  <si>
    <t>2886/QĐ-UBND ngày 20/6/2023</t>
  </si>
  <si>
    <t>Đường số 10, ấp Phước Lộc A</t>
  </si>
  <si>
    <t>2887/QĐ-UBND ngày 20/6/2023</t>
  </si>
  <si>
    <t>Đường số 18, ấp Phước Lộc A</t>
  </si>
  <si>
    <t>2888/QĐ-UBND ngày 20/6/2023</t>
  </si>
  <si>
    <t>Đường số 9.2, ấp Phước Nghĩa</t>
  </si>
  <si>
    <t>2889/QĐ-UBND ngày 20/6/2023</t>
  </si>
  <si>
    <t>Đường số 19, ấp B2</t>
  </si>
  <si>
    <t>2891/QĐ-UBND ngày 20/6/2023</t>
  </si>
  <si>
    <t>Nạo vét và đặt cống mương thoát nước (Mương đen) tổ 14, KP4</t>
  </si>
  <si>
    <t>2878/QĐ-UBND ngày 20/6/2023</t>
  </si>
  <si>
    <t>Sửa chữa trụ sở làm việc và kho lưu trữ, mua sắm thiết bị hội trường UBND thị trấn DMC</t>
  </si>
  <si>
    <t>2879/QĐ-UBND ngày 20/6/2023</t>
  </si>
  <si>
    <t>Đường hẻm 226, khu phố 3, thị trấn Dương Minh Châu</t>
  </si>
  <si>
    <t>2881/QĐ-UBND ngày 20/6/2023</t>
  </si>
  <si>
    <t>Nâng cấp mặt đường (từ đường số 37 đến đường số 39), hệ thống thoát nước, vỉa hè đường Chu Văn An, khu phố 4</t>
  </si>
  <si>
    <t>Đoạn cuối đường Chu Văn An đến đường 781 (công an Hồ Nước)</t>
  </si>
  <si>
    <t>2882/QĐ-UBND ngày 20/6/2023</t>
  </si>
  <si>
    <t>Xây mới hội trường, nâng cấp khuôn viên UBND huyện</t>
  </si>
  <si>
    <t>2841/QĐ-UBND ngày 20/6/2023</t>
  </si>
  <si>
    <t>Xây hàng rào B40 tại vườn xà cừ (1,4ha)</t>
  </si>
  <si>
    <t>2832/QĐ-UBND ngày 20/6/2023</t>
  </si>
  <si>
    <t>CHI ĐẦU TƯ PHÁT TRIỂN THỊ TRẤN</t>
  </si>
  <si>
    <t>UBND thị trấn</t>
  </si>
  <si>
    <t>D</t>
  </si>
  <si>
    <t>Sửa chữa, nâng cấp tuyến đường Khu E, ấp Khởi Trung, xã cầu Khởi</t>
  </si>
  <si>
    <t>4700/QĐ-UBND ngày 15/9/2022 và 1756/QĐ-UBND ngày 12/4/2023</t>
  </si>
  <si>
    <t>9832/QĐ-UBND ngày 27/11/2023</t>
  </si>
  <si>
    <t>2022 - 2024</t>
  </si>
  <si>
    <t>2830/QĐ-UBND ngày 20/6/2023</t>
  </si>
  <si>
    <t>9833/QĐ-UBND ngày 27/11/2023</t>
  </si>
  <si>
    <t>Sửa chữa, mua sắm thiết bị hội trường Công an huyện</t>
  </si>
  <si>
    <t>2829/QĐ-UBND ngày 20/6/2023</t>
  </si>
  <si>
    <t>9834/QĐ-UBND ngày 27/11/2023</t>
  </si>
  <si>
    <t>Sửa chữa  Hàng rào, nhà làm việc công an cho Đoàn thể sử dụng, làm mới 02 nhà để xe UBND xã Bàu Năng</t>
  </si>
  <si>
    <t>9837/QĐ-UBND ngày 27/11/2023</t>
  </si>
  <si>
    <t xml:space="preserve">Xây mới nhà vệ sinh cho Quân sự, nhà vệ sinh cho bộ phận một cửa và hội trường </t>
  </si>
  <si>
    <t>9838/QĐ-UBND ngày 27/11/2023</t>
  </si>
  <si>
    <t>Đường Phước Lễ - Phước An (Đường Bàu Rong )</t>
  </si>
  <si>
    <t>2864/QĐ-UBND ngày 20/6/2023</t>
  </si>
  <si>
    <t>9839/QĐ-UBND ngày 27/11/2023</t>
  </si>
  <si>
    <t>9840/QĐ-UBND ngày 27/11/2023</t>
  </si>
  <si>
    <t>9841/QĐ-UBND ngày 27/11/2023</t>
  </si>
  <si>
    <t>9842/QĐ-UBND ngày 27/11/2023</t>
  </si>
  <si>
    <t>9843/QĐ-UBND ngày 27/11/2023</t>
  </si>
  <si>
    <t>9844/QĐ-UBND ngày 27/11/2023</t>
  </si>
  <si>
    <t>9845/QĐ-UBND ngày 27/11/2023</t>
  </si>
  <si>
    <t>9846/QĐ-UBND ngày 27/11/2023</t>
  </si>
  <si>
    <t>9847/QĐ-UBND ngày 27/11/2023</t>
  </si>
  <si>
    <t>9848/QĐ-UBND ngày 27/11/2023</t>
  </si>
  <si>
    <t>9849/QĐ-UBND ngày 27/11/2023</t>
  </si>
  <si>
    <t>9850/QĐ-UBND ngày 27/11/2023</t>
  </si>
  <si>
    <t>2873/QĐ-UBND ngày 20/6/2023</t>
  </si>
  <si>
    <t>9851/QĐ-UBND ngày 27/11/2023</t>
  </si>
  <si>
    <t>9852/QĐ-UBND ngày 27/11/2023</t>
  </si>
  <si>
    <t>9853/QĐ-UBND ngày 27/11/2023</t>
  </si>
  <si>
    <t>9854/QĐ-UBND ngày 27/11/2023</t>
  </si>
  <si>
    <t>9855/QĐ-UBND ngày 27/11/2023</t>
  </si>
  <si>
    <t>9856/QĐ-UBND ngày 27/11/2023</t>
  </si>
  <si>
    <t>9857/QĐ-UBND ngày 27/11/2023</t>
  </si>
  <si>
    <t>9858/QĐ-UBND ngày 27/11/2023</t>
  </si>
  <si>
    <t>9859/QĐ-UBND ngày 27/11/2023</t>
  </si>
  <si>
    <t>9860/QĐ-UBND ngày 27/11/2023</t>
  </si>
  <si>
    <t>9861/QĐ-UBND ngày 27/11/2023</t>
  </si>
  <si>
    <t>9862/QĐ-UBND ngày 27/11/2023</t>
  </si>
  <si>
    <t>9863/QĐ-UBND ngày 27/11/2023</t>
  </si>
  <si>
    <t>9864/QĐ-UBND ngày 27/11/2023</t>
  </si>
  <si>
    <t>9865/QĐ-UBND ngày 27/11/2023</t>
  </si>
  <si>
    <t>9866/QĐ-UBND ngày 27/11/2023</t>
  </si>
  <si>
    <t>9867/QĐ-UBND ngày 27/11/2023</t>
  </si>
  <si>
    <t>9868/QĐ-UBND ngày 27/11/2023</t>
  </si>
  <si>
    <t>9869/QĐ-UBND ngày 27/11/2023</t>
  </si>
  <si>
    <t>9870/QĐ-UBND ngày 27/11/2023</t>
  </si>
  <si>
    <t>9871/QĐ-UBND ngày 27/11/2023</t>
  </si>
  <si>
    <t>9872/QĐ-UBND ngày 27/11/2023</t>
  </si>
  <si>
    <t>9873/QĐ-UBND ngày 27/11/2023</t>
  </si>
  <si>
    <t>Nâng cấp, sửa chữa hệ thống phát thanh, truyền thanh của huyện và các xã, thị trấn</t>
  </si>
  <si>
    <t>2837/QĐ-UBND ngày 20/6/2023</t>
  </si>
  <si>
    <t>9835/QĐ-UBND ngày 27/11/2023</t>
  </si>
  <si>
    <t>các xã</t>
  </si>
  <si>
    <t>9874/QĐ-UBND ngày 27/11/2023</t>
  </si>
  <si>
    <t>9875/QĐ-UBND ngày 27/11/2023</t>
  </si>
  <si>
    <t>Lũy kế thanh toán đến năm 2024</t>
  </si>
  <si>
    <t>Kế hoạch năm 2025</t>
  </si>
  <si>
    <t>NGUỒN TỈNH QUẢN LÝ</t>
  </si>
  <si>
    <t>Xây dựng nông thôn mới (bao gồm: xã điểm xây dựng nông thôn mới và hỗ trợ xã nâng cao chất lượng tiêu chí)</t>
  </si>
  <si>
    <t>KH tỉnh giao 83.740</t>
  </si>
  <si>
    <t>C.1</t>
  </si>
  <si>
    <t>Công trình chuyển tiếp</t>
  </si>
  <si>
    <t>Sửa chữa, cải tạo hội trường A Huyện ủy, nhà làm việc Huyện ủy, nhà ăn Huyện ủy</t>
  </si>
  <si>
    <t>2431/QĐ-UBND ngày 24/06/2024</t>
  </si>
  <si>
    <t>4339/QĐ-UBND ngày 07/10/2024</t>
  </si>
  <si>
    <t>2024-2025</t>
  </si>
  <si>
    <t>Sửa chữa, cải tạo hội trường A, hàng rào UBND xã Cầu Khởi</t>
  </si>
  <si>
    <t xml:space="preserve">2440/QĐ-UBND ngày 24/06/2024 và 4238/QĐ-UBND ngày 27/9/2024 </t>
  </si>
  <si>
    <t>4340/QĐ-UBND ngày 07/10/2024</t>
  </si>
  <si>
    <t>Đường số 5.1 ấp Phước Nghĩa</t>
  </si>
  <si>
    <t>2442/QĐ-UBND ngày 24/06/2024</t>
  </si>
  <si>
    <t>4341/QĐ-UBND ngày 07/10/2024</t>
  </si>
  <si>
    <t>Đường số 8 ấp Phước Lộc A</t>
  </si>
  <si>
    <t>2441/QĐ-UBND ngày 24/06/2024</t>
  </si>
  <si>
    <t>4342/QĐ-UBND ngày 07/10/2024</t>
  </si>
  <si>
    <t>Cải tạo, nâng cấp các hạng mục khuôn viên Huyện ủy và mua sắm trang thiết bị cho các cơ quan tham mưu, giúp việc Huyện ủy</t>
  </si>
  <si>
    <t>4239/QĐ-UBND ngày 27/9/2024</t>
  </si>
  <si>
    <t>4343/QĐ-UBND ngày 07/10/2024</t>
  </si>
  <si>
    <t>Đường tổ 3, 14 Tân Định 2 - Tân Định 1</t>
  </si>
  <si>
    <t>2436/QĐ-UBND ngày 24/6/2024</t>
  </si>
  <si>
    <t>4344/QĐ-UBND ngày 07/10/2024</t>
  </si>
  <si>
    <t>Đường tổ 1, 5 ấp Tân Định 2</t>
  </si>
  <si>
    <t>2437/QĐ-UBND ngày 24/6/2024</t>
  </si>
  <si>
    <t>4345/QĐ-UBND ngày 07/10/2024</t>
  </si>
  <si>
    <t xml:space="preserve">Đường tổ 1 ấp Phước Hòa </t>
  </si>
  <si>
    <t>2438/QĐ-UBND ngày 24/6/2024</t>
  </si>
  <si>
    <t>4346/QĐ-UBND ngày 07/10/2024</t>
  </si>
  <si>
    <t>Đường tổ 1, 6, 7, 9, 12 ấp Phước Lợi 2</t>
  </si>
  <si>
    <t>2439/QĐ-UBND ngày 24/6/2024</t>
  </si>
  <si>
    <t>4347/QĐ-UBND ngày 07/10/2024</t>
  </si>
  <si>
    <t>Sửa chữa Trung tâm Văn hóa Thể thao Học tập Cộng đồng xã Phước Ninh</t>
  </si>
  <si>
    <t>4240/QĐ-UBND ngày 27/9/2024</t>
  </si>
  <si>
    <t>4348/QĐ-UBND ngày 07/10/2024</t>
  </si>
  <si>
    <t>Đường ĐH Truông Mít - Suối Nhánh (ĐH 12)</t>
  </si>
  <si>
    <t>4687/QĐ-UBND ngày 15/9/2022</t>
  </si>
  <si>
    <t>93/QĐ-UBND
ngày 22/01/2024</t>
  </si>
  <si>
    <t>Truông Mít-Lộc Ninh</t>
  </si>
  <si>
    <t>Nâng cấp sân nền, xây mới hàng rào, xây mới nhà xe phòng giáo dục và đào tạo</t>
  </si>
  <si>
    <t>Sửa chữa mua sắm trang thiết bị trung tâm bồi dưỡng chính trị</t>
  </si>
  <si>
    <t>Chỉnh trang khu từ trần Khu nghĩa trang Liên Xã (Xã Phan)</t>
  </si>
  <si>
    <t>Xây mới nhà làm việc công an xã Phan</t>
  </si>
  <si>
    <t>Xây mới nhà làm việc Công An Xã Phước Minh</t>
  </si>
  <si>
    <t>Xây mới nhà làm việc Công An Xã Phước Ninh</t>
  </si>
  <si>
    <t>Xây mới nhà làm việc Công An Xã Chà Là</t>
  </si>
  <si>
    <t>Duy tu sữa chữa đường đê bao chống lũ ấp 1</t>
  </si>
  <si>
    <t>Nâng cấp, sữa chữa nhà làm việc quân sự xã Bến Củi</t>
  </si>
  <si>
    <t>Nâng cấp sân nền, hệ thống thoát nước, xây mới nhà vệ sinh trụ sở UBND Xã Bến Củi</t>
  </si>
  <si>
    <t>Xây mới bộ phận tiếp nhận và trả kết quả hồ sơ, Cải tạo của lớn hội trường A</t>
  </si>
  <si>
    <t>Sửa chữa, cải tạo NLV UBND Xã Cầu Khởi</t>
  </si>
  <si>
    <t>Đường tổ 7 Phước An</t>
  </si>
  <si>
    <t>Sân nền Khuôn viên trụ sở UBND Xã Lộc Ninh</t>
  </si>
  <si>
    <t>Đường số 10 ấp Phước Lộc B</t>
  </si>
  <si>
    <t>Nâng cấp tuyến đường Trảng Lôi ấp Phước Tân</t>
  </si>
  <si>
    <t>Xây mới nhà làm việc Ban chỉ huy quân sự Xã Lộc Ninh</t>
  </si>
  <si>
    <t>Xây mới nhà kho lưu trữ, văn thư, bảo mật</t>
  </si>
  <si>
    <t>Công trình mới</t>
  </si>
  <si>
    <t>Nâng cấp hàng rào và sân nền chống ngập Trường TH Truông Mít A (điểm Thuận Phước và Thuận Bình)</t>
  </si>
  <si>
    <t>2452/QĐ-UBND
 ngày 24/6/2024</t>
  </si>
  <si>
    <t>5473/QĐ-UBND ngày 02/12/2024</t>
  </si>
  <si>
    <t>Xây mới công trình vệ sinh giáo viên và học sinh trường TH Bàu Năng A (điểm Ninh Hiệp)</t>
  </si>
  <si>
    <t>2453/QĐ-UBND
 ngày 24/6/2024</t>
  </si>
  <si>
    <t>5468/QĐ-UBND ngày 02/12/2024</t>
  </si>
  <si>
    <t>Cải tạo, nâng cấp 05 phòng chức năng Trường THCS Thị Trấn</t>
  </si>
  <si>
    <t>2454/QĐ-UBND
 ngày 24/6/2024</t>
  </si>
  <si>
    <t>5472/QĐ-UBND ngày 02/12/2024</t>
  </si>
  <si>
    <t>Nâng cấp sân nền Trường TH Ninh Hưng</t>
  </si>
  <si>
    <t>2455/QĐ-UBND
 ngày 24/6/2024</t>
  </si>
  <si>
    <t>5471/QĐ-UBND ngày 02/12/2024</t>
  </si>
  <si>
    <t>Mua sắm thiết bị, thay thế thiết bị hư hỏng các trường TH, THCS, TH và THCS</t>
  </si>
  <si>
    <t>2456/QĐ-UBND
 ngày 24/6/2024</t>
  </si>
  <si>
    <t>5469/QĐ-UBND ngày 02/12/2024</t>
  </si>
  <si>
    <t>Các xã, thị trấn</t>
  </si>
  <si>
    <t>Xây dựng tượng anh hùng liệt sĩ Dương Minh Châu tại công viên huyện</t>
  </si>
  <si>
    <t>2432/QĐ-UBND
 ngày 24/6/2024</t>
  </si>
  <si>
    <t>5466/QĐ-UBND ngày 02/12/2024</t>
  </si>
  <si>
    <t>Sửa chữa, mua sắm thiết bị nhà truyền thống khu di tích văn hóa lịch sử Dương Minh Châu</t>
  </si>
  <si>
    <t xml:space="preserve"> 2433/QĐ-UBND
 ngày 24/6/2024</t>
  </si>
  <si>
    <t>5465/QĐ-UBND ngày 02/12/2024</t>
  </si>
  <si>
    <t>Di tích lịch sử văn hóa Căn cứ Láng – Chà Là</t>
  </si>
  <si>
    <t>2434/QĐ-UBND
 ngày 24/6/2024</t>
  </si>
  <si>
    <t>5458/QĐ-UBND ngày 29/11/2024</t>
  </si>
  <si>
    <t>Sữa chữa trụ sở làm việc Công an xã (trụ sở cũ)</t>
  </si>
  <si>
    <t>2444/QĐ-UBND
 ngày 24/6/2024</t>
  </si>
  <si>
    <t>5464/QĐ-UBND ngày 02/12/2024</t>
  </si>
  <si>
    <t>Cải tạo chợ Dương Minh Châu</t>
  </si>
  <si>
    <t>4241/QĐ-UBND
 ngày 27/9/2024</t>
  </si>
  <si>
    <t>5463/QĐ-UBND ngày 02/12/2024</t>
  </si>
  <si>
    <t>Xây dựng các hạng mục công trình trong căn cứ Hậu cần - Kỹ thuật khu vực phòng thủ huyện</t>
  </si>
  <si>
    <t>7734/QĐ-UBND ngày 21/12/2022</t>
  </si>
  <si>
    <t>41/QĐ-QK ngày 05/6/2024</t>
  </si>
  <si>
    <t>BCHQS tỉnh</t>
  </si>
  <si>
    <t>Đã bao gồm CP ĐBGPMB 600tr</t>
  </si>
  <si>
    <t>Cung cấp trang thiết bị trụ sở làm việc Công an huyện 
và các xã, thị trấn</t>
  </si>
  <si>
    <t>5396/QĐ-UBND ngày 22/11/2024</t>
  </si>
  <si>
    <t>5457/QĐ-UBND ngày 29/11/2024</t>
  </si>
  <si>
    <t>các xã, thị trấn</t>
  </si>
  <si>
    <t>2024 -2025</t>
  </si>
  <si>
    <t>Sửa chữa trụ sở Đồn Công an Hồ nước Dầu Tiếng</t>
  </si>
  <si>
    <t>5395/QĐ-UBND ngày 22/11/2024</t>
  </si>
  <si>
    <t>5477/QĐ-UBND ngày 02/12/2024</t>
  </si>
  <si>
    <t>Lắp đặt hệ thống camera khuôn viên Huyện ủy và UBND huyện, thiết bị bộ phận một cửa</t>
  </si>
  <si>
    <t>5397/QĐ-UBND ngày 22/11/2024</t>
  </si>
  <si>
    <t>5459/QĐ-UBND ngày 02/12/2024</t>
  </si>
  <si>
    <t>Mua sắm trang thiết bị phục vụ Đề án chuyển đổi số</t>
  </si>
  <si>
    <t>5398/QĐ-UBND ngày 22/11/2024</t>
  </si>
  <si>
    <t>5476/QĐ-UBND ngày 02/12/2024</t>
  </si>
  <si>
    <t>BCHQS huyện</t>
  </si>
  <si>
    <t>Xây mới nhà làm việc công an xã Cầu Khởi</t>
  </si>
  <si>
    <t>7157/QĐ-UBND
 ngày 23/11/2022 và 4764/QĐ-UBND ngày 25/10/2024</t>
  </si>
  <si>
    <t>5475/QĐ-UBND ngày 02/12/2024</t>
  </si>
  <si>
    <t>Xây mới nhà làm việc công an xã Suối Đá</t>
  </si>
  <si>
    <t xml:space="preserve">7165/QĐ-UBND
 ngày 23/11/2022 </t>
  </si>
  <si>
    <t>5474/QĐ-UBND ngày 02/12/2024</t>
  </si>
  <si>
    <t>Xây mới, nâng cấp các hạng mục UBND xã Lộc Ninh</t>
  </si>
  <si>
    <t>2445/QĐ-UBND
 ngày 24/6/2024</t>
  </si>
  <si>
    <t>5467/QĐ-UBND ngày 02/12/2024</t>
  </si>
  <si>
    <t>Hệ thống thoát nước Trường Tiểu học Bàu Năng B</t>
  </si>
  <si>
    <t>2446/QĐ-UBND
 ngày 24/6/2024</t>
  </si>
  <si>
    <t>5462/QĐ-UBND ngày 02/12/2024</t>
  </si>
  <si>
    <t>Hệ thống thoát nước đường 1-1 xã Bàu Năng</t>
  </si>
  <si>
    <t>2447/QĐ-UBND
 ngày 24/6/2024</t>
  </si>
  <si>
    <t>5460/QĐ-UBND ngày 02/12/2024</t>
  </si>
  <si>
    <t>Nâng cấp đường 8-8 ấp Ninh Hưng 2</t>
  </si>
  <si>
    <t>5394/QĐ-UBND ngày 22/11/2024</t>
  </si>
  <si>
    <t>5478/QĐ-UBND ngày 02/12/2024</t>
  </si>
  <si>
    <t>Đối ứng nông thôn mới, nâng cao chất lượng tiêu chí</t>
  </si>
  <si>
    <t>V.1</t>
  </si>
  <si>
    <t>Công trình ngành, các xã, thị trấn</t>
  </si>
  <si>
    <t>Nâng cấp đường Ung Văn Khiêm, đường cặp hàng rào UBND huyện</t>
  </si>
  <si>
    <t>5393/QĐ-UBND ngày 22/11/2024</t>
  </si>
  <si>
    <t>V.2</t>
  </si>
  <si>
    <t>2025-2026</t>
  </si>
  <si>
    <t>Công trình thực hiện chương trình XDNTM</t>
  </si>
  <si>
    <t>V.3.1</t>
  </si>
  <si>
    <t>Công trình thực hiện XDNTM - đợt BS</t>
  </si>
  <si>
    <t xml:space="preserve">Nạo vét, sửa chữa hệ thống mương thoát nước xung quanh  trường  học, trạm y tế, chợ Bàu Năng  </t>
  </si>
  <si>
    <t>Đường số 10; số 12 ấp Ninh Bình</t>
  </si>
  <si>
    <t xml:space="preserve">Đường số 4; số 6; số 10 ấp Ninh Hiệp </t>
  </si>
  <si>
    <t xml:space="preserve">Đường số  8; số 11 ấp Ninh An </t>
  </si>
  <si>
    <t>Đường số 3; số 4 ấp  Ninh Phú</t>
  </si>
  <si>
    <t xml:space="preserve">Đường số 9 ấp  Ninh Thuận </t>
  </si>
  <si>
    <t>Đường số 4; số 6; số 8; số 14 ấp Phước Lộc</t>
  </si>
  <si>
    <t>Đường số 32 ấp B2</t>
  </si>
  <si>
    <t>Đường số 3 ấp Phước Bình</t>
  </si>
  <si>
    <t>Đường số 12 ấp Phước Nghĩa - B4</t>
  </si>
  <si>
    <t>Đường tổ 1A; tổ 9-10; tổ 9-16 ấp Tân Định 1</t>
  </si>
  <si>
    <t xml:space="preserve">Đường tổ 18 ấp Phước Hòa </t>
  </si>
  <si>
    <t>Đường tổ 15-10-12; tổ 16; tổ 15 ấp Phước Bình 1</t>
  </si>
  <si>
    <t>Đường tổ 6,7 ấp Phước Lợi 1</t>
  </si>
  <si>
    <t xml:space="preserve">Đường tổ 16 ấp Phước Hội </t>
  </si>
  <si>
    <t xml:space="preserve">Đường tổ 4 ấp Phước Lợi 2 </t>
  </si>
  <si>
    <t>Đường tổ 16; tổ 3; tổ 4; tổ 11 ấp Phước Hội</t>
  </si>
  <si>
    <t xml:space="preserve"> Đường tổ 3, 13; nhánh tổ 8; tổ 9; tổ 16 ấp Tân Định 2</t>
  </si>
  <si>
    <t>Đường tô 9, tổ 16 ấp Tân Định 1</t>
  </si>
  <si>
    <t>Đường tổ 11 ấp Phước Bình 2</t>
  </si>
  <si>
    <t>Đường tổ 4 ấp Phước Lợi 2</t>
  </si>
  <si>
    <t xml:space="preserve">Đường tổ 21; tổ 18  ấp Phước Hòa 
</t>
  </si>
  <si>
    <t>Đường tổ 5; tổ 15 ấp Phước Bình 1</t>
  </si>
  <si>
    <t>V.3.2</t>
  </si>
  <si>
    <t>Công trình nâng cao chất lượng tiêu chí  NTM</t>
  </si>
  <si>
    <t>V.3.2.1</t>
  </si>
  <si>
    <t>Công trình nâng cao chất lượng tiêu chí  NTM xã Phan</t>
  </si>
  <si>
    <t>Đường số 9 ấp Phước Tân 3</t>
  </si>
  <si>
    <t>xã Phan</t>
  </si>
  <si>
    <t>Đường số 16 ấp Phước Tân 2</t>
  </si>
  <si>
    <t>Đường SĐ2 - Đường số 3 ấp Phước Long 2</t>
  </si>
  <si>
    <t xml:space="preserve">Đường số 7 nối dài ấp Phước Tân 1 </t>
  </si>
  <si>
    <t xml:space="preserve">Đường số 28A - ấp Phước Long 1 </t>
  </si>
  <si>
    <t>Đường số 2 nối dài ấp Phước Tân 2</t>
  </si>
  <si>
    <t xml:space="preserve">Đường số 2 ấp Phước Long 2 </t>
  </si>
  <si>
    <t xml:space="preserve">Đường số 2 ấp Phước Tân 3; Hẻm số 2 nối dài ấp Phước Long 1 </t>
  </si>
  <si>
    <t>V.3.2.2</t>
  </si>
  <si>
    <t>Công trình nâng cao chất lượng tiêu chí  NTM xã Truông Mít</t>
  </si>
  <si>
    <t>Đường số 10 ấp Thuận Hòa</t>
  </si>
  <si>
    <t>Đường số 1 ấp Thuận An</t>
  </si>
  <si>
    <t>Đường số 17 ấp Thuận Tân</t>
  </si>
  <si>
    <t>Đường số 26 ấp Thuận Bình</t>
  </si>
  <si>
    <t>Xây mới hàng rào nhà văn hóa ấp Thuận Hòa</t>
  </si>
  <si>
    <t>Hệ thống thoát nước chống ngập úng, nâng cấp sân nền Trạm y tế xã Truông Mít</t>
  </si>
  <si>
    <t>C.2</t>
  </si>
  <si>
    <t>Chi ủy thác Quỹ hỗ trợ nông dân huyện Dương Minh Châu</t>
  </si>
  <si>
    <t>C.3</t>
  </si>
  <si>
    <t>Vốn tăng thu ngân sách huyện 2024</t>
  </si>
  <si>
    <t>Không tính KH tỉnh giao</t>
  </si>
  <si>
    <t>DANH MỤC CÁC CHƯƠNG TRÌNH DỰ ÁN SỬ DỤNG VỐN NGÂN SÁCH NHÀ NƯỚC NĂM 2025</t>
  </si>
  <si>
    <t>Di dời và xây mới khu hành chính xã Suối Đá</t>
  </si>
  <si>
    <t>Đầu tư hạ tầng khu tái định cư huyện Dương Minh Châu giai đoạn 1</t>
  </si>
  <si>
    <t>2024-2026</t>
  </si>
  <si>
    <t>CBĐT</t>
  </si>
  <si>
    <t>Hội Nông dân huyện Dương Minh Châu</t>
  </si>
  <si>
    <t>DỰ TOÁN CHI ĐẦU TƯ PHÁT TRIỂN CỦA NGÂN SÁCH CẤP HUYỆN CHO TỪNG CƠ QUAN, TỔ CHỨC THEO LĨNH VỰC NĂM 2025</t>
  </si>
  <si>
    <t>7673/QĐ-UBND ngày 19/12/2022 và 2450/QĐ-UBND ngày 24/6/2024</t>
  </si>
  <si>
    <t>5565/QĐ-UBND ngày 11/12/2024</t>
  </si>
  <si>
    <t>5399/QĐ-UBND ngày 22/11/2024</t>
  </si>
  <si>
    <t>CÂN ĐỐI NGÂN SÁCH HUYỆN NĂM 2025</t>
  </si>
  <si>
    <t xml:space="preserve">Thu từ nguồn CCTL ngân sách tỉnh bổ sung </t>
  </si>
  <si>
    <t>DANH MỤC BIỂU KÈM QUYẾT ĐỊNH CÔNG KHAI 
NGÂN SÁCH ĐỊA PHƯƠNG NĂM 2025</t>
  </si>
  <si>
    <t>Cân đối ngân sách huyện năm 2025</t>
  </si>
  <si>
    <t>Cân đối nguồn thu, chi dự toán ngân sách cấp huyện và ngân sách cấp xã năm 2025</t>
  </si>
  <si>
    <t>Dự toán thu ngân sách nhà nước năm 2025</t>
  </si>
  <si>
    <t>Dự toán chi ngân sách cấp huyện, xã theo cơ cấu chi năm 2025</t>
  </si>
  <si>
    <t>Dự toán chi ngân sách huyện theo từng lĩnh vực năm 2025</t>
  </si>
  <si>
    <t>Dự toán chi ngân sách huyện cho từng cơ quan, tổ chức năm 2025</t>
  </si>
  <si>
    <t>Dự toán chi đầu tư phát triển ngân sách cấp huyện cho từng cơ quan, tổ chức theo lĩnh vực năm 2025</t>
  </si>
  <si>
    <t>Dự toán chi thường xuyên của ngân sách cấp huyện cho từng cơ quan, tổ chức theo lĩnh vực năm 2025</t>
  </si>
  <si>
    <t>Dự toán thu, số bổ sung và dự toán chi cân đối ngân sách các xã, thị trấn năm 2025</t>
  </si>
  <si>
    <t>Dự toán chi bổ sung có mục tiêu từ ngân sách cấp huyện cho ngân sách từng xã, thị trấn năm 2025</t>
  </si>
  <si>
    <t>Danh mục các chương trình, dự án sử dụng vốn ngân sách nhà nước năm 2025</t>
  </si>
  <si>
    <t>CÂN ĐỐI NGUỒN THU, CHI DỰ TOÁN NGÂN SÁCH CẤP HUYỆN VÀ NGÂN SÁCH XÃ NĂM 2025</t>
  </si>
  <si>
    <t>DỰ TOÁN 2025</t>
  </si>
  <si>
    <t>Dự toán 2025</t>
  </si>
  <si>
    <t xml:space="preserve">Chi bổ sung từ nguồn CCTL ngân sách tỉnh bổ sung </t>
  </si>
  <si>
    <t>DỰ TOÁN THU NGÂN SÁCH NHÀ NƯỚC NĂM 2025</t>
  </si>
  <si>
    <t>DỰ TOÁN CHI NGÂN SÁCH HUYỆN, CHI NGÂN SÁCH CẤP HUYỆN, VÀ CHI NGÂN SÁCH CẤP XÃ THEO CƠ CẤU CHI NĂM 2025</t>
  </si>
  <si>
    <t>Dự toán năm 2025</t>
  </si>
  <si>
    <t>DỰ TOÁN CHI NGÂN SÁCH ĐỊA PHƯƠNG THEO TỪNG LĨNH VỰC 
NĂM 2025</t>
  </si>
  <si>
    <t>DỰ TOÁN CHI NGÂN SÁCH CẤP HUYỆN CHO TỪNG CƠ QUAN, TỔ CHỨC THEO LĨNH VỰC NĂM 2025</t>
  </si>
  <si>
    <t>DỰ TOÁN CHI THƯỜNG XUYÊN CỦA NGÂN SÁCH CẤP HUYỆN CHO TỪNG CƠ QUAN, TỔ CHỨC THEO LĨNH VỰC NĂM 2025</t>
  </si>
  <si>
    <t>DỰ TOÁN THU, SỐ BỔ SUNG VÀ DỰ TOÁN CHI CÂN ĐỐI NGÂN SÁCH CỦA CÁC XÃ, THỊ TRẤN NĂM 2025</t>
  </si>
  <si>
    <t>Thu nguồn  nguồn
CCTL Ngân sách cấp tỉnh bổ sung</t>
  </si>
  <si>
    <t>DỰ TOÁN CHI BỔ SUNG CÓ MỤC TIÊU TỪ NGÂN SÁCH  CẤP HUYỆN CHO NGÂN SÁCH CỦA TỪNG XÃ, THỊ TRẤN NĂM 2025</t>
  </si>
  <si>
    <t>CHI CÂN ĐỐI NGÂN SÁCH ĐỊA PHƯƠNG (loại trừ khoản bổ sung CMT cho ngân sách huyện)</t>
  </si>
  <si>
    <t xml:space="preserve">Ngân hàng chính sách xã hội huyện </t>
  </si>
  <si>
    <t>Kinh phí vệ sinh đường phố, chăm sóc cây xanh, thảm cỏ khu vực UBND huyện, vòng xoay cầu K13, dải phân cách đường Nguyễn Chí Thanh, bờ kè, công viên và hoa viên huyện Dương Minh Châu năm 2023</t>
  </si>
  <si>
    <t>Kinh phí duy trì cây xanh đô thị các tuyến đường huyện Dương Minh Châu</t>
  </si>
  <si>
    <t>Sữa chữa hệ thống đèn đường, giao thông</t>
  </si>
  <si>
    <t xml:space="preserve">Trang trí phục vụ têt nguyên đán </t>
  </si>
  <si>
    <t>Sự nghiệp kinh tế khác</t>
  </si>
  <si>
    <t>Đối ứng kinh phí duy tu bảo trì đường bộ</t>
  </si>
  <si>
    <t xml:space="preserve">II </t>
  </si>
  <si>
    <t>CHI HỖ TRỢ CÓ MỤC TIÊU XÃ, THỊ TRẤN</t>
  </si>
  <si>
    <t xml:space="preserve">Thị trấn </t>
  </si>
  <si>
    <t>Xã Suối Đá</t>
  </si>
  <si>
    <t>Xã Phan</t>
  </si>
  <si>
    <t>Xã Bàu Năng</t>
  </si>
  <si>
    <t>Xã Chà Là</t>
  </si>
  <si>
    <t>Xã Cầu Khởi</t>
  </si>
  <si>
    <t>Xã Truông Mít</t>
  </si>
  <si>
    <t>Xã Lộc Ninh</t>
  </si>
  <si>
    <t>Xã Bến Củi</t>
  </si>
  <si>
    <t>Xã Phước Minh</t>
  </si>
  <si>
    <t>Xã Phước Ninh</t>
  </si>
  <si>
    <t>CHI CHƯƠNG TRÌNH MỤC TIÊU, NHIỆM VỤ</t>
  </si>
  <si>
    <t>B.1</t>
  </si>
  <si>
    <t>CHI CHƯƠNG TRÌNH MTQG</t>
  </si>
  <si>
    <t>CTMTQG Xây dựng nông thôn mới</t>
  </si>
  <si>
    <t>B.2</t>
  </si>
  <si>
    <t>CHI CTMT, NHIỆM VỤ</t>
  </si>
  <si>
    <t>Nguồn ngân sách địa phương</t>
  </si>
  <si>
    <t xml:space="preserve">Chi đầu tư phat triển </t>
  </si>
  <si>
    <t>2.1</t>
  </si>
  <si>
    <t>Kinh phí thực hiện chỉnh trang đô thị</t>
  </si>
  <si>
    <t>2.2</t>
  </si>
  <si>
    <t>Phòng Nông nghiệp và Phát triển nông thôn</t>
  </si>
  <si>
    <t>Chính sách hỗ trợ liên kết theo Quyết định số 23/2019/QĐ-UBND (Dự án liên kết nuôi cá lóc)</t>
  </si>
  <si>
    <t>2.3</t>
  </si>
  <si>
    <t>Phòng Lao động Thuong binh xã hội</t>
  </si>
  <si>
    <t xml:space="preserve">Kinh phí thực hiện một số chính sách thuộc sự nghiệp đảm bảo xã hội </t>
  </si>
  <si>
    <t xml:space="preserve">Chi hỗ trợ mai táng phí </t>
  </si>
  <si>
    <t>2.4</t>
  </si>
  <si>
    <t>Các đơn vị huyện</t>
  </si>
  <si>
    <t>Hỗ trợ kinh phí đại hội Đảng các cấp nhiệm kỳ 2025-2030</t>
  </si>
  <si>
    <t>Văn Phòng HĐND - UBND</t>
  </si>
  <si>
    <t>Phòng Tài nguyên- MT</t>
  </si>
  <si>
    <t>Phòng NN và PT nông thôn</t>
  </si>
  <si>
    <t>Phòng Kinh Tế- Hạ tầng</t>
  </si>
  <si>
    <t>Phòng Tài chính- Kế hoạch</t>
  </si>
  <si>
    <t>Phòng LĐTBXH</t>
  </si>
  <si>
    <t>Phòng Văn hóa thông tin</t>
  </si>
  <si>
    <t>Phòng Giáo dục và Đào tạo</t>
  </si>
  <si>
    <t>Hội Nông Dân</t>
  </si>
  <si>
    <t>Hội Liên Hiệp Phụ Nữ</t>
  </si>
  <si>
    <t>Huyện đoàn - Hội CCB</t>
  </si>
  <si>
    <t>TTVHTT</t>
  </si>
  <si>
    <t>TT GDTX-GDNN</t>
  </si>
  <si>
    <t>Ủy ban Kiểm tra</t>
  </si>
  <si>
    <t>Ban Tổ Chức</t>
  </si>
  <si>
    <t>Ban Tuyên giáo-TTCT</t>
  </si>
  <si>
    <t>Ban Dân vận-MTTQ</t>
  </si>
  <si>
    <t>Thanh Tra huyện</t>
  </si>
  <si>
    <t>Ngân sách huyện chưa phân bổ</t>
  </si>
  <si>
    <t>Nguồn ngân sách Trung ương</t>
  </si>
  <si>
    <t xml:space="preserve">Kinh phí thực hiện nhiệm vụ đảm bảo trật tự an toàn giao thông </t>
  </si>
  <si>
    <t>Kinh phí thực hiện công tác bảo trì đường bộ đối với những tuyến đường huyện, đường đô thị</t>
  </si>
  <si>
    <t>Kinh phí biên chế giáo viên tăng thêm</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</si>
</sst>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3" formatCode="_-* #,##0.00_-;\-* #,##0.00_-;_-* &quot;-&quot;??_-;_-@_-"/>
    <numFmt numFmtId="165" formatCode="&quot;$&quot;#,##0_);[Red]\(&quot;$&quot;#,##0\)"/>
    <numFmt numFmtId="171" formatCode="_(* #,##0.00_);_(* \(#,##0.00\);_(* &quot;-&quot;??_);_(@_)"/>
    <numFmt numFmtId="184" formatCode="_-&quot;$&quot;* #,##0_-;\-&quot;$&quot;* #,##0_-;_-&quot;$&quot;* &quot;-&quot;_-;_-@_-"/>
    <numFmt numFmtId="185" formatCode="#,##0\ &quot;DM&quot;;\-#,##0\ &quot;DM&quot;"/>
    <numFmt numFmtId="186" formatCode="0.000%"/>
    <numFmt numFmtId="187" formatCode="&quot;￥&quot;#,##0;&quot;￥&quot;\-#,##0"/>
    <numFmt numFmtId="188" formatCode="00.000"/>
    <numFmt numFmtId="189" formatCode="_-&quot;$&quot;* #,##0.00_-;\-&quot;$&quot;* #,##0.00_-;_-&quot;$&quot;* &quot;-&quot;??_-;_-@_-"/>
    <numFmt numFmtId="190" formatCode="_(* #,##0_);_(* \(#,##0\);_(* &quot;-&quot;??_);_(@_)"/>
    <numFmt numFmtId="191" formatCode="#,##0.0"/>
    <numFmt numFmtId="192" formatCode="_-* #,##0\ _₫_-;\-* #,##0\ _₫_-;_-* &quot;-&quot;??\ _₫_-;_-@_-"/>
    <numFmt numFmtId="197" formatCode="_-* #,##0_-;\-* #,##0_-;_-* &quot;-&quot;??_-;_-@_-"/>
  </numFmts>
  <fonts count="66">
    <font>
      <sz val="10"/>
      <name val="Arial"/>
      <family val="2"/>
    </font>
    <font>
      <sz val="13"/>
      <name val="Times New Roman"/>
      <family val="1"/>
    </font>
    <font>
      <b/>
      <sz val="13"/>
      <name val="Times New Roman"/>
      <family val="1"/>
    </font>
    <font>
      <b/>
      <sz val="12"/>
      <name val="Times New Roman"/>
      <family val="1"/>
    </font>
    <font>
      <i/>
      <sz val="13"/>
      <name val="Times New Roman"/>
      <family val="1"/>
    </font>
    <font>
      <i/>
      <sz val="12"/>
      <name val="Times New Roman"/>
      <family val="1"/>
    </font>
    <font>
      <b/>
      <sz val="10"/>
      <name val="Times New Roman"/>
      <family val="1"/>
    </font>
    <font>
      <sz val="12"/>
      <name val="Times New Roman"/>
      <family val="1"/>
    </font>
    <font>
      <b/>
      <sz val="11"/>
      <name val="Times New Roman"/>
      <family val="1"/>
    </font>
    <font>
      <b/>
      <sz val="16"/>
      <name val="Times New Roman"/>
      <family val="1"/>
    </font>
    <font>
      <sz val="11"/>
      <name val="Times New Roman"/>
      <family val="1"/>
    </font>
    <font>
      <b/>
      <sz val="12"/>
      <color indexed="8"/>
      <name val="Times New Roman"/>
      <family val="1"/>
    </font>
    <font>
      <b/>
      <sz val="11"/>
      <color indexed="8"/>
      <name val="Times New Roman"/>
      <family val="1"/>
    </font>
    <font>
      <sz val="12"/>
      <color indexed="8"/>
      <name val="Times New Roman"/>
      <family val="1"/>
    </font>
    <font>
      <sz val="11"/>
      <color indexed="8"/>
      <name val="Times New Roman"/>
      <family val="1"/>
    </font>
    <font>
      <sz val="9"/>
      <name val="Times New Roman"/>
      <family val="1"/>
    </font>
    <font>
      <b/>
      <sz val="14"/>
      <name val="Times New Roman"/>
      <family val="1"/>
    </font>
    <font>
      <i/>
      <sz val="14"/>
      <name val="Times New Roman"/>
      <family val="1"/>
    </font>
    <font>
      <b/>
      <sz val="9"/>
      <name val="Times New Roman"/>
      <family val="1"/>
    </font>
    <font>
      <sz val="10"/>
      <name val="Times New Roman"/>
      <family val="1"/>
    </font>
    <font>
      <i/>
      <sz val="11"/>
      <name val="Arial"/>
      <family val="2"/>
    </font>
    <font>
      <b/>
      <sz val="12"/>
      <color indexed="10"/>
      <name val="Times New Roman"/>
      <family val="1"/>
    </font>
    <font>
      <sz val="10"/>
      <name val="??"/>
      <family val="3"/>
    </font>
    <font>
      <b/>
      <sz val="10"/>
      <color indexed="10"/>
      <name val="Arial"/>
      <family val="2"/>
    </font>
    <font>
      <b/>
      <sz val="10"/>
      <color indexed="8"/>
      <name val="Arial"/>
      <family val="2"/>
    </font>
    <font>
      <b/>
      <sz val="14"/>
      <color indexed="8"/>
      <name val="Times New Roman"/>
      <family val="1"/>
    </font>
    <font>
      <b/>
      <i/>
      <sz val="12"/>
      <name val="Times New Roman"/>
      <family val="1"/>
    </font>
    <font>
      <b/>
      <sz val="13"/>
      <color indexed="8"/>
      <name val="Times New Roman"/>
      <family val="1"/>
    </font>
    <font>
      <sz val="14"/>
      <name val="Times New Roman"/>
      <family val="1"/>
    </font>
    <font>
      <b/>
      <i/>
      <sz val="11"/>
      <name val="Times New Roman"/>
      <family val="1"/>
    </font>
    <font>
      <b/>
      <sz val="10"/>
      <color indexed="8"/>
      <name val="Times New Roman"/>
      <family val="1"/>
    </font>
    <font>
      <sz val="10"/>
      <color indexed="8"/>
      <name val="Times New Roman"/>
      <family val="1"/>
    </font>
    <font>
      <sz val="14"/>
      <color indexed="8"/>
      <name val="Times New Roman"/>
      <family val="1"/>
    </font>
    <font>
      <b/>
      <i/>
      <u/>
      <sz val="12"/>
      <name val="Times New Roman"/>
      <family val="1"/>
    </font>
    <font>
      <sz val="11"/>
      <color indexed="8"/>
      <name val="Calibri"/>
      <family val="2"/>
    </font>
    <font>
      <sz val="12"/>
      <name val=".VnArial Narrow"/>
      <family val="2"/>
    </font>
    <font>
      <sz val="14"/>
      <name val="뼻뮝"/>
      <family val="2"/>
    </font>
    <font>
      <sz val="12"/>
      <name val="뼻뮝"/>
      <family val="2"/>
    </font>
    <font>
      <i/>
      <sz val="12"/>
      <name val="VNI-Times"/>
      <family val="2"/>
    </font>
    <font>
      <sz val="12"/>
      <name val="바탕체"/>
      <family val="2"/>
    </font>
    <font>
      <sz val="12"/>
      <name val="VNI-Times"/>
      <family val="2"/>
    </font>
    <font>
      <sz val="12"/>
      <name val="新細明體"/>
    </font>
    <font>
      <b/>
      <sz val="12"/>
      <name val="Arial"/>
      <family val="2"/>
    </font>
    <font>
      <b/>
      <sz val="14"/>
      <name val=".VnTimeH"/>
      <family val="2"/>
    </font>
    <font>
      <sz val="11"/>
      <name val="돋움"/>
      <family val="2"/>
    </font>
    <font>
      <sz val="10"/>
      <name val="굴림체"/>
      <family val="2"/>
    </font>
    <font>
      <sz val="10"/>
      <name val="Arial"/>
      <family val="2"/>
    </font>
    <font>
      <i/>
      <sz val="11"/>
      <name val="Times New Roman"/>
      <family val="1"/>
    </font>
    <font>
      <b/>
      <i/>
      <sz val="8"/>
      <name val="Times New Roman"/>
      <family val="1"/>
    </font>
    <font>
      <sz val="12"/>
      <name val="Arial"/>
      <family val="2"/>
    </font>
    <font>
      <b/>
      <i/>
      <sz val="10"/>
      <name val="Times New Roman"/>
      <family val="1"/>
    </font>
    <font>
      <sz val="11"/>
      <color theme="1"/>
      <name val="Calibri"/>
      <family val="2"/>
      <scheme val="minor"/>
    </font>
    <font>
      <sz val="11"/>
      <color theme="1"/>
      <name val="Calibri"/>
      <family val="2"/>
      <charset val="163"/>
      <scheme val="minor"/>
    </font>
    <font>
      <sz val="11"/>
      <color indexed="8"/>
      <name val="Calibri"/>
      <family val="2"/>
      <scheme val="minor"/>
    </font>
    <font>
      <sz val="11"/>
      <color rgb="FFFF0000"/>
      <name val="Times New Roman"/>
      <family val="1"/>
    </font>
    <font>
      <sz val="11"/>
      <name val="Calibri"/>
      <family val="2"/>
      <charset val="163"/>
      <scheme val="minor"/>
    </font>
    <font>
      <b/>
      <sz val="11"/>
      <name val="Calibri"/>
      <family val="2"/>
      <charset val="163"/>
      <scheme val="minor"/>
    </font>
    <font>
      <i/>
      <sz val="11"/>
      <name val="Calibri"/>
      <family val="2"/>
      <charset val="163"/>
      <scheme val="minor"/>
    </font>
    <font>
      <sz val="12"/>
      <color rgb="FF000000"/>
      <name val="Times New Roman"/>
      <family val="1"/>
    </font>
    <font>
      <b/>
      <sz val="12"/>
      <color rgb="FF000000"/>
      <name val="Times New Roman"/>
      <family val="1"/>
    </font>
    <font>
      <i/>
      <sz val="12"/>
      <color rgb="FF000000"/>
      <name val="Times New Roman"/>
      <family val="1"/>
    </font>
    <font>
      <b/>
      <sz val="12"/>
      <color theme="1"/>
      <name val="Times New Roman"/>
      <family val="1"/>
    </font>
    <font>
      <b/>
      <sz val="12"/>
      <color theme="1"/>
      <name val="Calibri"/>
      <family val="2"/>
      <charset val="163"/>
      <scheme val="minor"/>
    </font>
    <font>
      <sz val="12"/>
      <color theme="1"/>
      <name val="Times New Roman"/>
      <family val="1"/>
    </font>
    <font>
      <sz val="14"/>
      <color rgb="FF000000"/>
      <name val="Times New Roman"/>
      <family val="1"/>
    </font>
    <font>
      <b/>
      <sz val="14"/>
      <color rgb="FF000000"/>
      <name val="Times New Roman"/>
      <family val="1"/>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36">
    <xf numFmtId="0" fontId="0" fillId="0" borderId="0"/>
    <xf numFmtId="0" fontId="46" fillId="0" borderId="0"/>
    <xf numFmtId="171" fontId="38" fillId="0" borderId="0"/>
    <xf numFmtId="171" fontId="46" fillId="0" borderId="0" applyFont="0" applyFill="0" applyBorder="0" applyAlignment="0" applyProtection="0"/>
    <xf numFmtId="43" fontId="52" fillId="0" borderId="0" applyFont="0" applyFill="0" applyBorder="0" applyAlignment="0" applyProtection="0"/>
    <xf numFmtId="171" fontId="53" fillId="0" borderId="0" applyFont="0" applyFill="0" applyBorder="0" applyAlignment="0" applyProtection="0"/>
    <xf numFmtId="165" fontId="46" fillId="0" borderId="0" applyFont="0" applyFill="0" applyBorder="0" applyAlignment="0" applyProtection="0"/>
    <xf numFmtId="171" fontId="34" fillId="0" borderId="0" applyFont="0" applyFill="0" applyBorder="0" applyAlignment="0" applyProtection="0"/>
    <xf numFmtId="0" fontId="42" fillId="0" borderId="1" applyNumberFormat="0" applyAlignment="0" applyProtection="0">
      <alignment horizontal="left" vertical="center"/>
    </xf>
    <xf numFmtId="0" fontId="42" fillId="0" borderId="2">
      <alignment horizontal="left" vertical="center"/>
    </xf>
    <xf numFmtId="49" fontId="43" fillId="0" borderId="3">
      <alignment vertical="center"/>
    </xf>
    <xf numFmtId="0" fontId="35" fillId="0" borderId="0"/>
    <xf numFmtId="0" fontId="51" fillId="0" borderId="0"/>
    <xf numFmtId="0" fontId="51" fillId="0" borderId="0"/>
    <xf numFmtId="0" fontId="19" fillId="0" borderId="0"/>
    <xf numFmtId="0" fontId="51" fillId="0" borderId="0"/>
    <xf numFmtId="0" fontId="35" fillId="0" borderId="0"/>
    <xf numFmtId="0" fontId="35" fillId="0" borderId="0"/>
    <xf numFmtId="0" fontId="46" fillId="0" borderId="0"/>
    <xf numFmtId="0" fontId="40" fillId="0" borderId="0"/>
    <xf numFmtId="40" fontId="36" fillId="0" borderId="0" applyFont="0" applyFill="0" applyBorder="0" applyAlignment="0" applyProtection="0"/>
    <xf numFmtId="38"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9" fontId="39" fillId="0" borderId="0" applyFont="0" applyFill="0" applyBorder="0" applyAlignment="0" applyProtection="0"/>
    <xf numFmtId="0" fontId="37" fillId="0" borderId="0"/>
    <xf numFmtId="185" fontId="44" fillId="0" borderId="0" applyFont="0" applyFill="0" applyBorder="0" applyAlignment="0" applyProtection="0"/>
    <xf numFmtId="186" fontId="44" fillId="0" borderId="0" applyFont="0" applyFill="0" applyBorder="0" applyAlignment="0" applyProtection="0"/>
    <xf numFmtId="187" fontId="44" fillId="0" borderId="0" applyFont="0" applyFill="0" applyBorder="0" applyAlignment="0" applyProtection="0"/>
    <xf numFmtId="188" fontId="44" fillId="0" borderId="0" applyFont="0" applyFill="0" applyBorder="0" applyAlignment="0" applyProtection="0"/>
    <xf numFmtId="0" fontId="45" fillId="0" borderId="0"/>
    <xf numFmtId="0" fontId="41" fillId="0" borderId="0"/>
    <xf numFmtId="41" fontId="41" fillId="0" borderId="0" applyFont="0" applyFill="0" applyBorder="0" applyAlignment="0" applyProtection="0"/>
    <xf numFmtId="43" fontId="41" fillId="0" borderId="0" applyFont="0" applyFill="0" applyBorder="0" applyAlignment="0" applyProtection="0"/>
    <xf numFmtId="184" fontId="41" fillId="0" borderId="0" applyFont="0" applyFill="0" applyBorder="0" applyAlignment="0" applyProtection="0"/>
    <xf numFmtId="189" fontId="41" fillId="0" borderId="0" applyFont="0" applyFill="0" applyBorder="0" applyAlignment="0" applyProtection="0"/>
  </cellStyleXfs>
  <cellXfs count="556">
    <xf numFmtId="0" fontId="0" fillId="0" borderId="0" xfId="0"/>
    <xf numFmtId="0" fontId="1" fillId="0" borderId="0" xfId="0" applyFont="1" applyFill="1" applyAlignment="1">
      <alignment vertical="center" wrapText="1"/>
    </xf>
    <xf numFmtId="0" fontId="2" fillId="0" borderId="0" xfId="0" applyFont="1" applyAlignment="1"/>
    <xf numFmtId="3" fontId="1" fillId="0" borderId="0" xfId="0" applyNumberFormat="1" applyFont="1" applyFill="1" applyAlignment="1">
      <alignment vertical="center" wrapText="1"/>
    </xf>
    <xf numFmtId="190" fontId="1" fillId="0" borderId="0" xfId="5" applyNumberFormat="1" applyFont="1" applyFill="1" applyAlignment="1">
      <alignment vertical="center" wrapText="1"/>
    </xf>
    <xf numFmtId="0" fontId="3" fillId="0" borderId="0" xfId="0" applyFont="1" applyAlignment="1"/>
    <xf numFmtId="0" fontId="3" fillId="0" borderId="0" xfId="0" applyFont="1" applyAlignment="1">
      <alignment horizontal="center"/>
    </xf>
    <xf numFmtId="0" fontId="4" fillId="0" borderId="0" xfId="0" applyFont="1" applyAlignment="1">
      <alignment horizontal="center"/>
    </xf>
    <xf numFmtId="0" fontId="1" fillId="0" borderId="0" xfId="0" applyFont="1" applyFill="1" applyAlignment="1">
      <alignment vertical="center"/>
    </xf>
    <xf numFmtId="0" fontId="8" fillId="0" borderId="0" xfId="0" applyFont="1" applyFill="1" applyAlignment="1">
      <alignment vertical="center"/>
    </xf>
    <xf numFmtId="0" fontId="3"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3" fontId="7" fillId="0" borderId="0" xfId="0" applyNumberFormat="1" applyFont="1" applyFill="1" applyAlignment="1">
      <alignment vertical="center"/>
    </xf>
    <xf numFmtId="9" fontId="7" fillId="0" borderId="0" xfId="0" applyNumberFormat="1" applyFont="1" applyFill="1" applyAlignment="1">
      <alignment vertical="center"/>
    </xf>
    <xf numFmtId="0" fontId="2" fillId="0" borderId="0" xfId="0" applyFont="1" applyFill="1" applyAlignment="1">
      <alignment horizontal="center"/>
    </xf>
    <xf numFmtId="0" fontId="2" fillId="0" borderId="0" xfId="0" applyFont="1" applyFill="1" applyAlignment="1"/>
    <xf numFmtId="0" fontId="10" fillId="0" borderId="3" xfId="0" applyFont="1" applyFill="1" applyBorder="1" applyAlignment="1">
      <alignment horizontal="center" vertical="center" wrapText="1"/>
    </xf>
    <xf numFmtId="0" fontId="2" fillId="0" borderId="0" xfId="0" applyFont="1" applyFill="1" applyBorder="1" applyAlignment="1"/>
    <xf numFmtId="0" fontId="3" fillId="0" borderId="0" xfId="0" applyFont="1"/>
    <xf numFmtId="0" fontId="15" fillId="0" borderId="0" xfId="0" applyFont="1"/>
    <xf numFmtId="0" fontId="7" fillId="0" borderId="0" xfId="0" applyFont="1" applyAlignment="1">
      <alignment horizontal="center"/>
    </xf>
    <xf numFmtId="0" fontId="7" fillId="0" borderId="0" xfId="0" applyFont="1"/>
    <xf numFmtId="0" fontId="4" fillId="0" borderId="0" xfId="0" applyFont="1" applyAlignment="1"/>
    <xf numFmtId="0" fontId="17" fillId="0" borderId="4" xfId="0" applyFont="1" applyBorder="1" applyAlignment="1">
      <alignment horizontal="right"/>
    </xf>
    <xf numFmtId="0" fontId="17" fillId="0" borderId="0" xfId="0" applyFont="1" applyBorder="1" applyAlignment="1"/>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18" fillId="0" borderId="3" xfId="0" applyFont="1" applyBorder="1" applyAlignment="1">
      <alignment horizontal="center" vertical="center"/>
    </xf>
    <xf numFmtId="190" fontId="3" fillId="0" borderId="0" xfId="0" applyNumberFormat="1" applyFont="1"/>
    <xf numFmtId="190" fontId="7" fillId="0" borderId="0" xfId="3" applyNumberFormat="1" applyFont="1"/>
    <xf numFmtId="171" fontId="7" fillId="0" borderId="0" xfId="3" applyNumberFormat="1" applyFont="1"/>
    <xf numFmtId="190" fontId="7" fillId="0" borderId="0" xfId="0" applyNumberFormat="1" applyFont="1"/>
    <xf numFmtId="0" fontId="19" fillId="0" borderId="0" xfId="0" applyFont="1" applyAlignment="1">
      <alignment horizontal="center"/>
    </xf>
    <xf numFmtId="3" fontId="10" fillId="0" borderId="0" xfId="0" applyNumberFormat="1" applyFont="1"/>
    <xf numFmtId="0" fontId="20" fillId="0" borderId="0" xfId="0" applyFont="1" applyAlignment="1"/>
    <xf numFmtId="190" fontId="15" fillId="0" borderId="0" xfId="0" applyNumberFormat="1" applyFont="1"/>
    <xf numFmtId="0" fontId="6" fillId="0" borderId="0" xfId="0" applyFont="1" applyAlignment="1">
      <alignment horizontal="center"/>
    </xf>
    <xf numFmtId="0" fontId="19" fillId="0" borderId="0" xfId="0" applyFont="1"/>
    <xf numFmtId="3" fontId="6" fillId="0" borderId="0" xfId="0" applyNumberFormat="1" applyFont="1" applyFill="1" applyAlignment="1">
      <alignment horizontal="center"/>
    </xf>
    <xf numFmtId="3" fontId="19" fillId="0" borderId="0" xfId="0" applyNumberFormat="1" applyFont="1" applyFill="1"/>
    <xf numFmtId="0" fontId="16" fillId="0" borderId="0" xfId="0" applyFont="1" applyAlignment="1"/>
    <xf numFmtId="0" fontId="17" fillId="0" borderId="0" xfId="0" applyFont="1" applyAlignment="1"/>
    <xf numFmtId="0" fontId="17" fillId="0" borderId="0" xfId="0" applyFont="1" applyAlignment="1">
      <alignment horizontal="center"/>
    </xf>
    <xf numFmtId="3" fontId="3" fillId="0" borderId="0" xfId="0" applyNumberFormat="1" applyFont="1" applyFill="1" applyBorder="1" applyAlignment="1">
      <alignment horizontal="center"/>
    </xf>
    <xf numFmtId="3" fontId="21" fillId="0" borderId="0" xfId="0" applyNumberFormat="1" applyFont="1" applyFill="1" applyBorder="1" applyAlignment="1">
      <alignment horizontal="center"/>
    </xf>
    <xf numFmtId="3" fontId="12" fillId="0" borderId="3" xfId="0" applyNumberFormat="1" applyFont="1" applyFill="1" applyBorder="1" applyAlignment="1">
      <alignment horizontal="center" vertical="center" wrapText="1"/>
    </xf>
    <xf numFmtId="3" fontId="12" fillId="0" borderId="3" xfId="0" applyNumberFormat="1" applyFont="1" applyFill="1" applyBorder="1" applyAlignment="1">
      <alignment horizontal="center"/>
    </xf>
    <xf numFmtId="3" fontId="11" fillId="0" borderId="3" xfId="0" applyNumberFormat="1" applyFont="1" applyFill="1" applyBorder="1" applyAlignment="1">
      <alignment horizontal="right"/>
    </xf>
    <xf numFmtId="0" fontId="46" fillId="0" borderId="0" xfId="1"/>
    <xf numFmtId="0" fontId="22" fillId="2" borderId="0" xfId="1" applyFont="1" applyFill="1"/>
    <xf numFmtId="0" fontId="46" fillId="2" borderId="0" xfId="1" applyFill="1"/>
    <xf numFmtId="0" fontId="46" fillId="3" borderId="5" xfId="1" applyFill="1" applyBorder="1"/>
    <xf numFmtId="0" fontId="23" fillId="4" borderId="6" xfId="1" applyFont="1" applyFill="1" applyBorder="1" applyAlignment="1">
      <alignment horizontal="center"/>
    </xf>
    <xf numFmtId="0" fontId="24" fillId="5" borderId="7" xfId="1" applyFont="1" applyFill="1" applyBorder="1" applyAlignment="1">
      <alignment horizontal="center"/>
    </xf>
    <xf numFmtId="0" fontId="23" fillId="4" borderId="7" xfId="1" applyFont="1" applyFill="1" applyBorder="1" applyAlignment="1">
      <alignment horizontal="center"/>
    </xf>
    <xf numFmtId="0" fontId="23" fillId="4" borderId="8" xfId="1" applyFont="1" applyFill="1" applyBorder="1" applyAlignment="1">
      <alignment horizontal="center"/>
    </xf>
    <xf numFmtId="0" fontId="46" fillId="3" borderId="9" xfId="1" applyFill="1" applyBorder="1"/>
    <xf numFmtId="0" fontId="46" fillId="3" borderId="10" xfId="1" applyFill="1" applyBorder="1"/>
    <xf numFmtId="0" fontId="3" fillId="0" borderId="0" xfId="0" applyFont="1" applyBorder="1" applyAlignment="1">
      <alignment horizontal="center"/>
    </xf>
    <xf numFmtId="190" fontId="3" fillId="0" borderId="4" xfId="3" applyNumberFormat="1" applyFont="1" applyBorder="1" applyAlignment="1">
      <alignment horizontal="center"/>
    </xf>
    <xf numFmtId="190" fontId="2" fillId="0" borderId="3" xfId="3" applyNumberFormat="1" applyFont="1" applyBorder="1"/>
    <xf numFmtId="3" fontId="7" fillId="0" borderId="0" xfId="0" applyNumberFormat="1" applyFont="1"/>
    <xf numFmtId="190" fontId="7" fillId="0" borderId="0" xfId="3" applyNumberFormat="1" applyFont="1" applyAlignment="1">
      <alignment horizontal="center"/>
    </xf>
    <xf numFmtId="190" fontId="3" fillId="0" borderId="0" xfId="3" applyNumberFormat="1" applyFont="1"/>
    <xf numFmtId="0" fontId="14" fillId="0" borderId="0" xfId="0" applyFont="1" applyFill="1" applyAlignment="1">
      <alignment vertical="center"/>
    </xf>
    <xf numFmtId="0" fontId="12" fillId="0" borderId="0" xfId="0" applyFont="1" applyFill="1" applyAlignment="1">
      <alignment vertical="center"/>
    </xf>
    <xf numFmtId="0" fontId="10" fillId="0" borderId="0" xfId="0" applyFont="1" applyFill="1" applyAlignment="1">
      <alignment vertical="center"/>
    </xf>
    <xf numFmtId="0" fontId="12" fillId="0" borderId="0" xfId="0" applyFont="1" applyFill="1" applyAlignment="1">
      <alignment horizontal="center" vertical="center"/>
    </xf>
    <xf numFmtId="190" fontId="14" fillId="6" borderId="0" xfId="3" applyNumberFormat="1" applyFont="1" applyFill="1" applyAlignment="1">
      <alignment vertical="center"/>
    </xf>
    <xf numFmtId="0" fontId="11" fillId="0" borderId="0" xfId="0" applyFont="1" applyFill="1" applyAlignment="1">
      <alignment vertical="center"/>
    </xf>
    <xf numFmtId="190" fontId="11" fillId="6" borderId="0" xfId="3" applyNumberFormat="1" applyFont="1" applyFill="1" applyAlignment="1">
      <alignment vertical="center"/>
    </xf>
    <xf numFmtId="3" fontId="26" fillId="0" borderId="0" xfId="14" applyNumberFormat="1" applyFont="1" applyAlignment="1"/>
    <xf numFmtId="190" fontId="16" fillId="6" borderId="3" xfId="3" applyNumberFormat="1" applyFont="1" applyFill="1" applyBorder="1" applyAlignment="1">
      <alignment horizontal="center" vertical="center" wrapText="1"/>
    </xf>
    <xf numFmtId="190" fontId="27" fillId="6" borderId="0" xfId="3" applyNumberFormat="1" applyFont="1" applyFill="1" applyAlignment="1">
      <alignment vertical="center"/>
    </xf>
    <xf numFmtId="0" fontId="6" fillId="0" borderId="0" xfId="0" applyFont="1"/>
    <xf numFmtId="0" fontId="16" fillId="0" borderId="0" xfId="0" applyFont="1"/>
    <xf numFmtId="0" fontId="28" fillId="0" borderId="0" xfId="0" applyFont="1"/>
    <xf numFmtId="0" fontId="28" fillId="0" borderId="0" xfId="0" applyFont="1" applyAlignment="1">
      <alignment horizontal="center" vertical="center"/>
    </xf>
    <xf numFmtId="0" fontId="5" fillId="0" borderId="0" xfId="0" applyFont="1" applyAlignment="1"/>
    <xf numFmtId="0" fontId="29" fillId="0" borderId="4" xfId="0" applyFont="1" applyBorder="1" applyAlignment="1"/>
    <xf numFmtId="0" fontId="6" fillId="0" borderId="9" xfId="0" applyFont="1" applyBorder="1" applyAlignment="1">
      <alignment horizontal="center" vertical="center" wrapText="1"/>
    </xf>
    <xf numFmtId="0" fontId="3" fillId="0" borderId="3" xfId="0" applyFont="1" applyBorder="1" applyAlignment="1">
      <alignment horizontal="center" wrapText="1"/>
    </xf>
    <xf numFmtId="0" fontId="3" fillId="0" borderId="3" xfId="0" applyFont="1" applyBorder="1" applyAlignment="1">
      <alignment horizontal="center"/>
    </xf>
    <xf numFmtId="0" fontId="6" fillId="0" borderId="3" xfId="0" applyFont="1" applyBorder="1" applyAlignment="1">
      <alignment horizontal="center"/>
    </xf>
    <xf numFmtId="0" fontId="16" fillId="0" borderId="9" xfId="0" applyFont="1" applyBorder="1" applyAlignment="1">
      <alignment horizontal="center"/>
    </xf>
    <xf numFmtId="3" fontId="28" fillId="0" borderId="11" xfId="0" applyNumberFormat="1" applyFont="1" applyBorder="1"/>
    <xf numFmtId="3" fontId="16" fillId="0" borderId="12" xfId="0" applyNumberFormat="1" applyFont="1" applyBorder="1"/>
    <xf numFmtId="191" fontId="16" fillId="0" borderId="12" xfId="0" applyNumberFormat="1" applyFont="1" applyBorder="1" applyAlignment="1">
      <alignment horizontal="right"/>
    </xf>
    <xf numFmtId="3" fontId="28" fillId="0" borderId="12" xfId="0" applyNumberFormat="1" applyFont="1" applyBorder="1"/>
    <xf numFmtId="191" fontId="28" fillId="0" borderId="12" xfId="0" applyNumberFormat="1" applyFont="1" applyBorder="1" applyAlignment="1">
      <alignment horizontal="right"/>
    </xf>
    <xf numFmtId="3" fontId="28" fillId="0" borderId="0" xfId="0" applyNumberFormat="1" applyFont="1"/>
    <xf numFmtId="3" fontId="28" fillId="0" borderId="12" xfId="0" applyNumberFormat="1" applyFont="1" applyBorder="1" applyAlignment="1">
      <alignment horizontal="right" vertical="center"/>
    </xf>
    <xf numFmtId="191" fontId="28" fillId="0" borderId="12" xfId="0" applyNumberFormat="1" applyFont="1" applyBorder="1" applyAlignment="1">
      <alignment horizontal="right" vertical="center"/>
    </xf>
    <xf numFmtId="3" fontId="16" fillId="0" borderId="13" xfId="0" applyNumberFormat="1" applyFont="1" applyBorder="1"/>
    <xf numFmtId="191" fontId="28" fillId="0" borderId="13" xfId="0" applyNumberFormat="1" applyFont="1" applyBorder="1" applyAlignment="1">
      <alignment horizontal="right"/>
    </xf>
    <xf numFmtId="0" fontId="1" fillId="0" borderId="0" xfId="0" applyFont="1" applyAlignment="1">
      <alignment horizontal="center"/>
    </xf>
    <xf numFmtId="0" fontId="30" fillId="0" borderId="0" xfId="0" applyFont="1"/>
    <xf numFmtId="0" fontId="31" fillId="0" borderId="0" xfId="0" applyFont="1"/>
    <xf numFmtId="0" fontId="19" fillId="0" borderId="0" xfId="0" applyFont="1" applyAlignment="1"/>
    <xf numFmtId="190" fontId="19" fillId="0" borderId="0" xfId="3" applyNumberFormat="1" applyFont="1"/>
    <xf numFmtId="0" fontId="5" fillId="0" borderId="0" xfId="0" applyFont="1" applyAlignment="1">
      <alignment horizontal="center"/>
    </xf>
    <xf numFmtId="190" fontId="17" fillId="0" borderId="0" xfId="3" applyNumberFormat="1" applyFont="1" applyAlignment="1">
      <alignment horizontal="center"/>
    </xf>
    <xf numFmtId="0" fontId="3" fillId="0" borderId="3" xfId="0" applyFont="1" applyBorder="1" applyAlignment="1">
      <alignment vertical="center" wrapText="1"/>
    </xf>
    <xf numFmtId="190" fontId="3" fillId="0" borderId="3" xfId="3" applyNumberFormat="1" applyFont="1" applyBorder="1" applyAlignment="1">
      <alignment horizontal="center" vertical="center" wrapText="1"/>
    </xf>
    <xf numFmtId="0" fontId="25" fillId="0" borderId="14" xfId="0" applyFont="1" applyBorder="1" applyAlignment="1">
      <alignment horizontal="center"/>
    </xf>
    <xf numFmtId="0" fontId="25" fillId="0" borderId="14" xfId="0" applyFont="1" applyBorder="1" applyAlignment="1">
      <alignment horizontal="left" wrapText="1"/>
    </xf>
    <xf numFmtId="190" fontId="25" fillId="0" borderId="14" xfId="3" applyNumberFormat="1" applyFont="1" applyBorder="1" applyAlignment="1">
      <alignment horizontal="right"/>
    </xf>
    <xf numFmtId="190" fontId="6" fillId="0" borderId="0" xfId="0" applyNumberFormat="1" applyFont="1"/>
    <xf numFmtId="0" fontId="25" fillId="0" borderId="15" xfId="0" applyFont="1" applyBorder="1" applyAlignment="1">
      <alignment horizontal="center"/>
    </xf>
    <xf numFmtId="0" fontId="25" fillId="0" borderId="15" xfId="0" applyFont="1" applyBorder="1"/>
    <xf numFmtId="190" fontId="25" fillId="0" borderId="15" xfId="3" applyNumberFormat="1" applyFont="1" applyBorder="1"/>
    <xf numFmtId="3" fontId="30" fillId="0" borderId="0" xfId="0" applyNumberFormat="1" applyFont="1"/>
    <xf numFmtId="190" fontId="30" fillId="0" borderId="0" xfId="0" applyNumberFormat="1" applyFont="1"/>
    <xf numFmtId="0" fontId="32" fillId="0" borderId="15" xfId="0" applyFont="1" applyBorder="1" applyAlignment="1">
      <alignment horizontal="right"/>
    </xf>
    <xf numFmtId="0" fontId="32" fillId="0" borderId="15" xfId="0" applyFont="1" applyBorder="1"/>
    <xf numFmtId="190" fontId="32" fillId="0" borderId="15" xfId="3" applyNumberFormat="1" applyFont="1" applyBorder="1"/>
    <xf numFmtId="0" fontId="28" fillId="0" borderId="15" xfId="0" applyFont="1" applyFill="1" applyBorder="1" applyAlignment="1">
      <alignment horizontal="left" vertical="center"/>
    </xf>
    <xf numFmtId="190" fontId="31" fillId="0" borderId="0" xfId="3" applyNumberFormat="1" applyFont="1"/>
    <xf numFmtId="190" fontId="16" fillId="0" borderId="15" xfId="3" applyNumberFormat="1" applyFont="1" applyBorder="1"/>
    <xf numFmtId="0" fontId="32" fillId="0" borderId="15" xfId="0" applyFont="1" applyBorder="1" applyAlignment="1">
      <alignment horizontal="center"/>
    </xf>
    <xf numFmtId="0" fontId="32" fillId="0" borderId="15" xfId="0" applyFont="1" applyBorder="1" applyAlignment="1">
      <alignment horizontal="left" wrapText="1"/>
    </xf>
    <xf numFmtId="190" fontId="19" fillId="0" borderId="0" xfId="0" applyNumberFormat="1" applyFont="1"/>
    <xf numFmtId="0" fontId="32" fillId="0" borderId="16" xfId="0" applyFont="1" applyBorder="1" applyAlignment="1">
      <alignment horizontal="center"/>
    </xf>
    <xf numFmtId="0" fontId="32" fillId="0" borderId="16" xfId="0" applyFont="1" applyBorder="1"/>
    <xf numFmtId="190" fontId="32" fillId="0" borderId="16" xfId="3" applyNumberFormat="1" applyFont="1" applyBorder="1"/>
    <xf numFmtId="3" fontId="19" fillId="0" borderId="0" xfId="0" applyNumberFormat="1" applyFont="1"/>
    <xf numFmtId="0" fontId="32" fillId="0" borderId="12" xfId="0" applyFont="1" applyBorder="1" applyAlignment="1">
      <alignment horizontal="center"/>
    </xf>
    <xf numFmtId="0" fontId="32" fillId="0" borderId="12" xfId="0" applyFont="1" applyBorder="1"/>
    <xf numFmtId="190" fontId="32" fillId="0" borderId="13" xfId="3" applyNumberFormat="1" applyFont="1" applyBorder="1"/>
    <xf numFmtId="3" fontId="33" fillId="0" borderId="0" xfId="0" applyNumberFormat="1" applyFont="1" applyFill="1" applyAlignment="1">
      <alignment horizontal="left" wrapText="1"/>
    </xf>
    <xf numFmtId="3" fontId="7" fillId="0" borderId="0" xfId="0" applyNumberFormat="1" applyFont="1" applyFill="1" applyAlignment="1">
      <alignment horizontal="left" wrapText="1"/>
    </xf>
    <xf numFmtId="0" fontId="18" fillId="0" borderId="0" xfId="0" applyFont="1" applyAlignment="1">
      <alignment vertical="center"/>
    </xf>
    <xf numFmtId="0" fontId="6"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9" fillId="0" borderId="0" xfId="0" applyFont="1" applyAlignment="1">
      <alignment vertical="center"/>
    </xf>
    <xf numFmtId="0" fontId="16" fillId="0" borderId="9" xfId="0" applyFont="1" applyBorder="1" applyAlignment="1">
      <alignment vertical="center" wrapText="1"/>
    </xf>
    <xf numFmtId="0" fontId="16" fillId="0" borderId="9" xfId="0" applyFont="1" applyBorder="1" applyAlignment="1">
      <alignment horizontal="center" vertical="center" wrapText="1"/>
    </xf>
    <xf numFmtId="190" fontId="16" fillId="0" borderId="9" xfId="3" applyNumberFormat="1" applyFont="1" applyBorder="1" applyAlignment="1">
      <alignment horizontal="center" vertical="center" wrapText="1"/>
    </xf>
    <xf numFmtId="0" fontId="32" fillId="0" borderId="17" xfId="0" applyFont="1" applyBorder="1" applyAlignment="1">
      <alignment horizontal="center" vertical="center"/>
    </xf>
    <xf numFmtId="0" fontId="32" fillId="0" borderId="17" xfId="0" applyFont="1" applyBorder="1" applyAlignment="1">
      <alignment horizontal="left" vertical="center" wrapText="1"/>
    </xf>
    <xf numFmtId="190" fontId="32" fillId="0" borderId="17" xfId="3" applyNumberFormat="1" applyFont="1" applyBorder="1" applyAlignment="1">
      <alignment horizontal="left" vertical="center" wrapText="1"/>
    </xf>
    <xf numFmtId="190" fontId="18" fillId="0" borderId="0" xfId="0" applyNumberFormat="1" applyFont="1" applyAlignment="1">
      <alignment vertical="center"/>
    </xf>
    <xf numFmtId="0" fontId="32" fillId="0" borderId="15" xfId="0" applyFont="1" applyBorder="1" applyAlignment="1">
      <alignment horizontal="center" vertical="center"/>
    </xf>
    <xf numFmtId="0" fontId="32" fillId="0" borderId="15" xfId="0" applyFont="1" applyBorder="1" applyAlignment="1">
      <alignment horizontal="left" vertical="center" wrapText="1"/>
    </xf>
    <xf numFmtId="190" fontId="32" fillId="0" borderId="15" xfId="3" applyNumberFormat="1" applyFont="1" applyBorder="1" applyAlignment="1">
      <alignment horizontal="left" vertical="center" wrapText="1"/>
    </xf>
    <xf numFmtId="0" fontId="16" fillId="0" borderId="0" xfId="0" applyFont="1" applyAlignment="1">
      <alignment vertical="center"/>
    </xf>
    <xf numFmtId="190" fontId="6" fillId="0" borderId="0" xfId="0" applyNumberFormat="1" applyFont="1" applyAlignment="1">
      <alignment vertical="center"/>
    </xf>
    <xf numFmtId="3" fontId="30" fillId="0" borderId="0" xfId="0" applyNumberFormat="1" applyFont="1" applyAlignment="1">
      <alignment vertical="center"/>
    </xf>
    <xf numFmtId="190" fontId="30" fillId="0" borderId="0" xfId="0" applyNumberFormat="1" applyFont="1" applyAlignment="1">
      <alignment vertical="center"/>
    </xf>
    <xf numFmtId="190" fontId="32" fillId="0" borderId="15" xfId="3" applyNumberFormat="1" applyFont="1" applyBorder="1" applyAlignment="1">
      <alignment vertical="center" wrapText="1"/>
    </xf>
    <xf numFmtId="190" fontId="32" fillId="0" borderId="14" xfId="3" applyNumberFormat="1" applyFont="1" applyBorder="1" applyAlignment="1">
      <alignment horizontal="left" vertical="center" wrapText="1"/>
    </xf>
    <xf numFmtId="0" fontId="32" fillId="0" borderId="18" xfId="0" applyFont="1" applyBorder="1" applyAlignment="1">
      <alignment horizontal="center" vertical="center"/>
    </xf>
    <xf numFmtId="0" fontId="32" fillId="0" borderId="18" xfId="0" applyFont="1" applyBorder="1" applyAlignment="1">
      <alignment horizontal="left" vertical="center" wrapText="1"/>
    </xf>
    <xf numFmtId="190" fontId="32" fillId="0" borderId="18" xfId="3" applyNumberFormat="1" applyFont="1" applyBorder="1" applyAlignment="1">
      <alignment vertical="center" wrapText="1"/>
    </xf>
    <xf numFmtId="0" fontId="32" fillId="0" borderId="13" xfId="0" quotePrefix="1" applyFont="1" applyBorder="1"/>
    <xf numFmtId="0" fontId="7" fillId="0" borderId="0" xfId="0" applyFont="1" applyAlignment="1">
      <alignment vertical="center"/>
    </xf>
    <xf numFmtId="3" fontId="7" fillId="0" borderId="0" xfId="0" applyNumberFormat="1" applyFont="1" applyAlignment="1">
      <alignment vertical="center"/>
    </xf>
    <xf numFmtId="0" fontId="10" fillId="0" borderId="0" xfId="0" applyFont="1" applyFill="1"/>
    <xf numFmtId="190" fontId="10" fillId="0" borderId="3" xfId="3" applyNumberFormat="1" applyFont="1" applyFill="1" applyBorder="1" applyAlignment="1">
      <alignment horizontal="center" vertical="center" wrapText="1"/>
    </xf>
    <xf numFmtId="0" fontId="8" fillId="0" borderId="0" xfId="0" applyFont="1" applyFill="1"/>
    <xf numFmtId="0" fontId="54" fillId="0" borderId="0" xfId="0" applyFont="1" applyFill="1"/>
    <xf numFmtId="0" fontId="28" fillId="0" borderId="3" xfId="0" applyFont="1" applyBorder="1"/>
    <xf numFmtId="0" fontId="32" fillId="0" borderId="3" xfId="0" applyFont="1" applyFill="1" applyBorder="1" applyAlignment="1">
      <alignment vertical="center"/>
    </xf>
    <xf numFmtId="190" fontId="7" fillId="0" borderId="3" xfId="3" applyNumberFormat="1" applyFont="1" applyBorder="1" applyAlignment="1">
      <alignment vertical="center"/>
    </xf>
    <xf numFmtId="190" fontId="7" fillId="0" borderId="19" xfId="3" applyNumberFormat="1" applyFont="1" applyBorder="1"/>
    <xf numFmtId="190" fontId="7" fillId="0" borderId="0" xfId="3" applyNumberFormat="1" applyFont="1" applyBorder="1"/>
    <xf numFmtId="0" fontId="3" fillId="0" borderId="19" xfId="0" applyFont="1" applyBorder="1" applyAlignment="1">
      <alignment horizontal="center" vertical="center"/>
    </xf>
    <xf numFmtId="0" fontId="3" fillId="0" borderId="19" xfId="0" applyFont="1" applyBorder="1" applyAlignment="1">
      <alignment horizontal="center" vertical="center" wrapText="1"/>
    </xf>
    <xf numFmtId="0" fontId="3" fillId="0" borderId="0" xfId="0" applyFont="1" applyBorder="1" applyAlignment="1">
      <alignment horizontal="center" vertical="center"/>
    </xf>
    <xf numFmtId="190" fontId="3" fillId="0" borderId="19" xfId="3" applyNumberFormat="1" applyFont="1" applyBorder="1"/>
    <xf numFmtId="190" fontId="3" fillId="0" borderId="0" xfId="3" applyNumberFormat="1" applyFont="1" applyBorder="1"/>
    <xf numFmtId="0" fontId="3" fillId="0" borderId="3" xfId="0" applyFont="1" applyBorder="1" applyAlignment="1"/>
    <xf numFmtId="0" fontId="18" fillId="0" borderId="20" xfId="0" applyFont="1" applyBorder="1" applyAlignment="1">
      <alignment horizontal="center" vertical="center" wrapText="1"/>
    </xf>
    <xf numFmtId="0" fontId="7" fillId="0" borderId="19" xfId="0" applyFont="1" applyBorder="1"/>
    <xf numFmtId="0" fontId="15" fillId="0" borderId="19" xfId="0" applyFont="1" applyBorder="1"/>
    <xf numFmtId="190" fontId="3" fillId="0" borderId="19" xfId="0" applyNumberFormat="1" applyFont="1" applyBorder="1"/>
    <xf numFmtId="171" fontId="7" fillId="0" borderId="19" xfId="3" applyNumberFormat="1" applyFont="1" applyBorder="1"/>
    <xf numFmtId="190" fontId="7" fillId="0" borderId="19" xfId="0" applyNumberFormat="1" applyFont="1" applyBorder="1"/>
    <xf numFmtId="0" fontId="15" fillId="0" borderId="14" xfId="0" applyFont="1" applyBorder="1" applyAlignment="1">
      <alignment horizontal="center" vertical="center"/>
    </xf>
    <xf numFmtId="0" fontId="8" fillId="0" borderId="3" xfId="0" applyFont="1" applyFill="1" applyBorder="1" applyAlignment="1">
      <alignment horizontal="center" vertical="center" wrapText="1"/>
    </xf>
    <xf numFmtId="0" fontId="5" fillId="0" borderId="0" xfId="0" applyFont="1" applyAlignment="1">
      <alignment vertical="center"/>
    </xf>
    <xf numFmtId="190" fontId="7" fillId="0" borderId="0" xfId="0" applyNumberFormat="1" applyFont="1" applyAlignment="1">
      <alignment vertical="center"/>
    </xf>
    <xf numFmtId="0" fontId="10" fillId="0" borderId="3" xfId="0" applyFont="1" applyFill="1" applyBorder="1" applyAlignment="1">
      <alignment vertical="center" wrapText="1"/>
    </xf>
    <xf numFmtId="0" fontId="47" fillId="0" borderId="3" xfId="0" applyFont="1" applyFill="1" applyBorder="1" applyAlignment="1">
      <alignment vertical="center" wrapText="1"/>
    </xf>
    <xf numFmtId="0" fontId="55" fillId="0" borderId="0" xfId="0" applyFont="1"/>
    <xf numFmtId="197" fontId="3" fillId="0" borderId="3" xfId="3" applyNumberFormat="1" applyFont="1" applyBorder="1" applyAlignment="1">
      <alignment vertical="center" wrapText="1"/>
    </xf>
    <xf numFmtId="0" fontId="56" fillId="0" borderId="0" xfId="0" applyFont="1"/>
    <xf numFmtId="0" fontId="7" fillId="0" borderId="3" xfId="0" applyFont="1" applyBorder="1" applyAlignment="1">
      <alignment horizontal="center" vertical="center" wrapText="1"/>
    </xf>
    <xf numFmtId="197" fontId="7" fillId="0" borderId="3" xfId="3" applyNumberFormat="1" applyFont="1" applyBorder="1" applyAlignment="1">
      <alignment vertical="center" wrapText="1"/>
    </xf>
    <xf numFmtId="0" fontId="5" fillId="0" borderId="3" xfId="0" applyFont="1" applyBorder="1" applyAlignment="1">
      <alignment horizontal="center" vertical="center" wrapText="1"/>
    </xf>
    <xf numFmtId="0" fontId="57" fillId="0" borderId="0" xfId="0" applyFont="1"/>
    <xf numFmtId="192" fontId="10" fillId="0" borderId="3" xfId="3" applyNumberFormat="1" applyFont="1" applyFill="1" applyBorder="1" applyAlignment="1">
      <alignment horizontal="right" vertical="center" wrapText="1"/>
    </xf>
    <xf numFmtId="0" fontId="10" fillId="0" borderId="3" xfId="0" applyFont="1" applyFill="1" applyBorder="1" applyAlignment="1">
      <alignment horizontal="right" vertical="center"/>
    </xf>
    <xf numFmtId="0" fontId="10" fillId="0" borderId="3" xfId="0" applyFont="1" applyFill="1" applyBorder="1"/>
    <xf numFmtId="0" fontId="8" fillId="0" borderId="3" xfId="0" applyFont="1" applyFill="1" applyBorder="1" applyAlignment="1">
      <alignment vertical="center" wrapText="1"/>
    </xf>
    <xf numFmtId="0" fontId="10" fillId="0" borderId="3" xfId="0" applyFont="1" applyFill="1" applyBorder="1" applyAlignment="1">
      <alignment vertical="center"/>
    </xf>
    <xf numFmtId="0" fontId="16" fillId="0" borderId="3" xfId="0" applyFont="1" applyBorder="1" applyAlignment="1">
      <alignment horizontal="center" vertical="center" wrapText="1"/>
    </xf>
    <xf numFmtId="0" fontId="16" fillId="0" borderId="3" xfId="0" applyFont="1" applyBorder="1" applyAlignment="1">
      <alignment horizontal="center" wrapText="1"/>
    </xf>
    <xf numFmtId="3" fontId="16" fillId="0" borderId="3" xfId="0" applyNumberFormat="1" applyFont="1" applyBorder="1" applyAlignment="1">
      <alignment horizontal="right"/>
    </xf>
    <xf numFmtId="0" fontId="16" fillId="0" borderId="3" xfId="0" applyFont="1" applyBorder="1" applyAlignment="1">
      <alignment horizontal="center"/>
    </xf>
    <xf numFmtId="0" fontId="16" fillId="0" borderId="3" xfId="0" applyFont="1" applyBorder="1"/>
    <xf numFmtId="3" fontId="16" fillId="0" borderId="3" xfId="0" applyNumberFormat="1" applyFont="1" applyBorder="1"/>
    <xf numFmtId="0" fontId="28" fillId="0" borderId="3" xfId="0" applyFont="1" applyBorder="1" applyAlignment="1">
      <alignment horizontal="right"/>
    </xf>
    <xf numFmtId="0" fontId="28" fillId="0" borderId="3" xfId="0" quotePrefix="1" applyFont="1" applyBorder="1"/>
    <xf numFmtId="3" fontId="28" fillId="0" borderId="3" xfId="0" applyNumberFormat="1" applyFont="1" applyBorder="1"/>
    <xf numFmtId="0" fontId="28" fillId="0" borderId="3" xfId="0" applyFont="1" applyBorder="1" applyAlignment="1">
      <alignment horizontal="center"/>
    </xf>
    <xf numFmtId="190" fontId="28" fillId="0" borderId="3" xfId="3" applyNumberFormat="1" applyFont="1" applyBorder="1"/>
    <xf numFmtId="3" fontId="28" fillId="0" borderId="3" xfId="0" applyNumberFormat="1" applyFont="1" applyFill="1" applyBorder="1"/>
    <xf numFmtId="0" fontId="28" fillId="0" borderId="3" xfId="0" applyFont="1" applyBorder="1" applyAlignment="1">
      <alignment horizontal="right" vertical="center" wrapText="1"/>
    </xf>
    <xf numFmtId="0" fontId="28" fillId="0" borderId="3" xfId="0" applyFont="1" applyBorder="1" applyAlignment="1">
      <alignment horizontal="left" vertical="center" wrapText="1"/>
    </xf>
    <xf numFmtId="3" fontId="28" fillId="0" borderId="3" xfId="0" applyNumberFormat="1" applyFont="1" applyBorder="1" applyAlignment="1">
      <alignment horizontal="right" vertical="center"/>
    </xf>
    <xf numFmtId="3" fontId="28" fillId="0" borderId="3" xfId="0" applyNumberFormat="1" applyFont="1" applyBorder="1" applyAlignment="1">
      <alignment horizontal="right"/>
    </xf>
    <xf numFmtId="0" fontId="28" fillId="0" borderId="3" xfId="0" applyFont="1" applyFill="1" applyBorder="1" applyAlignment="1">
      <alignment horizontal="center" vertical="center"/>
    </xf>
    <xf numFmtId="0" fontId="28" fillId="0" borderId="3" xfId="0" applyFont="1" applyFill="1" applyBorder="1" applyAlignment="1">
      <alignment vertical="center"/>
    </xf>
    <xf numFmtId="190" fontId="28" fillId="0" borderId="3" xfId="3" applyNumberFormat="1" applyFont="1" applyBorder="1" applyAlignment="1">
      <alignment vertical="center"/>
    </xf>
    <xf numFmtId="190" fontId="28" fillId="6" borderId="3" xfId="3" applyNumberFormat="1" applyFont="1" applyFill="1" applyBorder="1" applyAlignment="1">
      <alignment vertical="center"/>
    </xf>
    <xf numFmtId="0" fontId="28" fillId="0" borderId="3" xfId="0" quotePrefix="1" applyFont="1" applyFill="1" applyBorder="1" applyAlignment="1">
      <alignment horizontal="center" vertical="center"/>
    </xf>
    <xf numFmtId="3" fontId="28" fillId="0" borderId="3" xfId="11" applyNumberFormat="1" applyFont="1" applyBorder="1"/>
    <xf numFmtId="0" fontId="28" fillId="0" borderId="3" xfId="0" applyFont="1" applyFill="1" applyBorder="1" applyAlignment="1">
      <alignment horizontal="left" vertical="center" indent="6"/>
    </xf>
    <xf numFmtId="3" fontId="3" fillId="0" borderId="3" xfId="0" applyNumberFormat="1" applyFont="1" applyBorder="1" applyAlignment="1">
      <alignment horizontal="left"/>
    </xf>
    <xf numFmtId="0" fontId="7" fillId="0" borderId="3" xfId="0" applyFont="1" applyBorder="1" applyAlignment="1">
      <alignment horizontal="center" vertical="center"/>
    </xf>
    <xf numFmtId="49" fontId="13" fillId="0" borderId="3" xfId="0" applyNumberFormat="1" applyFont="1" applyBorder="1" applyAlignment="1">
      <alignment vertical="center"/>
    </xf>
    <xf numFmtId="190" fontId="1" fillId="0" borderId="3" xfId="3" applyNumberFormat="1" applyFont="1" applyBorder="1" applyAlignment="1">
      <alignment vertical="center"/>
    </xf>
    <xf numFmtId="49" fontId="13" fillId="0" borderId="3" xfId="0" quotePrefix="1" applyNumberFormat="1" applyFont="1" applyBorder="1" applyAlignment="1">
      <alignment vertical="center"/>
    </xf>
    <xf numFmtId="3" fontId="3" fillId="0" borderId="3" xfId="0" applyNumberFormat="1" applyFont="1" applyBorder="1" applyAlignment="1">
      <alignment horizontal="left" vertical="center"/>
    </xf>
    <xf numFmtId="190" fontId="2" fillId="0" borderId="3" xfId="3" applyNumberFormat="1" applyFont="1" applyBorder="1" applyAlignment="1">
      <alignment vertical="center"/>
    </xf>
    <xf numFmtId="0" fontId="7" fillId="0" borderId="3" xfId="0" applyFont="1" applyBorder="1" applyAlignment="1">
      <alignment vertical="center"/>
    </xf>
    <xf numFmtId="0" fontId="7" fillId="0" borderId="3" xfId="0" applyFont="1" applyBorder="1"/>
    <xf numFmtId="0" fontId="7" fillId="0" borderId="3" xfId="0" applyFont="1" applyBorder="1" applyAlignment="1">
      <alignment horizontal="left" indent="5"/>
    </xf>
    <xf numFmtId="190" fontId="7" fillId="0" borderId="3" xfId="3" applyNumberFormat="1" applyFont="1" applyBorder="1"/>
    <xf numFmtId="3" fontId="3" fillId="0" borderId="3" xfId="0" applyNumberFormat="1" applyFont="1" applyFill="1" applyBorder="1" applyAlignment="1">
      <alignment horizontal="center" vertical="center"/>
    </xf>
    <xf numFmtId="3" fontId="3" fillId="0" borderId="3" xfId="0" applyNumberFormat="1" applyFont="1" applyFill="1" applyBorder="1" applyAlignment="1">
      <alignment horizontal="center"/>
    </xf>
    <xf numFmtId="3" fontId="12" fillId="0" borderId="3" xfId="0" applyNumberFormat="1" applyFont="1" applyFill="1" applyBorder="1" applyAlignment="1">
      <alignment horizontal="left"/>
    </xf>
    <xf numFmtId="3" fontId="11" fillId="0" borderId="3" xfId="0" applyNumberFormat="1" applyFont="1" applyFill="1" applyBorder="1" applyAlignment="1"/>
    <xf numFmtId="3" fontId="11" fillId="0" borderId="3" xfId="0" applyNumberFormat="1" applyFont="1" applyFill="1" applyBorder="1"/>
    <xf numFmtId="3" fontId="7" fillId="0" borderId="3" xfId="0" applyNumberFormat="1" applyFont="1" applyFill="1" applyBorder="1" applyAlignment="1">
      <alignment horizontal="right" vertical="center"/>
    </xf>
    <xf numFmtId="0" fontId="7" fillId="0" borderId="3" xfId="0" applyFont="1" applyFill="1" applyBorder="1" applyAlignment="1">
      <alignment vertical="center" wrapText="1"/>
    </xf>
    <xf numFmtId="3" fontId="13" fillId="0" borderId="3" xfId="0" applyNumberFormat="1" applyFont="1" applyFill="1" applyBorder="1" applyAlignment="1">
      <alignment horizontal="right" vertical="center"/>
    </xf>
    <xf numFmtId="3" fontId="13" fillId="0" borderId="3" xfId="0" applyNumberFormat="1" applyFont="1" applyFill="1" applyBorder="1" applyAlignment="1">
      <alignment vertical="center"/>
    </xf>
    <xf numFmtId="3" fontId="11" fillId="0" borderId="3" xfId="0" applyNumberFormat="1" applyFont="1" applyFill="1" applyBorder="1" applyAlignment="1">
      <alignment horizontal="left" wrapText="1"/>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3" fontId="11" fillId="0" borderId="3" xfId="0" applyNumberFormat="1" applyFont="1" applyFill="1" applyBorder="1" applyAlignment="1">
      <alignment horizontal="right" vertical="center"/>
    </xf>
    <xf numFmtId="3" fontId="11" fillId="0"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190" fontId="3" fillId="0" borderId="3" xfId="3" applyNumberFormat="1" applyFont="1" applyBorder="1"/>
    <xf numFmtId="0" fontId="7" fillId="0" borderId="3" xfId="0" applyFont="1" applyBorder="1" applyAlignment="1">
      <alignment horizontal="center"/>
    </xf>
    <xf numFmtId="3" fontId="10" fillId="0" borderId="3" xfId="0" applyNumberFormat="1" applyFont="1" applyBorder="1"/>
    <xf numFmtId="190" fontId="7" fillId="0" borderId="3" xfId="3" applyNumberFormat="1" applyFont="1" applyFill="1" applyBorder="1"/>
    <xf numFmtId="0" fontId="16" fillId="0" borderId="0" xfId="0" applyFont="1" applyAlignment="1">
      <alignment wrapText="1"/>
    </xf>
    <xf numFmtId="0" fontId="17" fillId="0" borderId="4" xfId="0" applyFont="1" applyBorder="1" applyAlignment="1"/>
    <xf numFmtId="190" fontId="3" fillId="0" borderId="3" xfId="0" applyNumberFormat="1" applyFont="1" applyBorder="1" applyAlignment="1">
      <alignment horizontal="center"/>
    </xf>
    <xf numFmtId="190" fontId="7" fillId="0" borderId="3" xfId="0" applyNumberFormat="1" applyFont="1" applyBorder="1" applyAlignment="1">
      <alignment horizontal="center"/>
    </xf>
    <xf numFmtId="190" fontId="7" fillId="0" borderId="0" xfId="3" applyNumberFormat="1" applyFont="1" applyAlignment="1">
      <alignment vertical="center"/>
    </xf>
    <xf numFmtId="0" fontId="58" fillId="0" borderId="3" xfId="0" applyFont="1" applyBorder="1" applyAlignment="1">
      <alignment horizontal="right" vertical="center" wrapText="1"/>
    </xf>
    <xf numFmtId="0" fontId="59" fillId="0" borderId="0" xfId="0" applyFont="1" applyAlignment="1">
      <alignment horizontal="right" vertical="center"/>
    </xf>
    <xf numFmtId="0" fontId="60" fillId="0" borderId="0" xfId="0" applyFont="1" applyAlignment="1">
      <alignment horizontal="right" vertical="center"/>
    </xf>
    <xf numFmtId="0" fontId="59" fillId="0" borderId="3" xfId="0" applyFont="1" applyBorder="1" applyAlignment="1">
      <alignment horizontal="center" vertical="center" wrapText="1"/>
    </xf>
    <xf numFmtId="0" fontId="59" fillId="0" borderId="3" xfId="0" applyFont="1" applyBorder="1" applyAlignment="1">
      <alignment vertical="center" wrapText="1"/>
    </xf>
    <xf numFmtId="197" fontId="59" fillId="0" borderId="3" xfId="3" applyNumberFormat="1" applyFont="1" applyBorder="1" applyAlignment="1">
      <alignment vertical="center" wrapText="1"/>
    </xf>
    <xf numFmtId="197" fontId="58" fillId="0" borderId="3" xfId="3" applyNumberFormat="1" applyFont="1" applyBorder="1" applyAlignment="1">
      <alignment vertical="center" wrapText="1"/>
    </xf>
    <xf numFmtId="0" fontId="55" fillId="0" borderId="0" xfId="0" applyFont="1" applyFill="1"/>
    <xf numFmtId="0" fontId="5" fillId="0" borderId="0" xfId="0" applyFont="1" applyFill="1" applyAlignment="1">
      <alignment horizontal="center" vertical="center" wrapText="1"/>
    </xf>
    <xf numFmtId="0" fontId="57" fillId="0" borderId="0" xfId="0" applyFont="1" applyFill="1" applyAlignment="1">
      <alignment horizontal="center" vertical="center" wrapText="1"/>
    </xf>
    <xf numFmtId="197" fontId="55" fillId="0" borderId="0" xfId="0" applyNumberFormat="1" applyFont="1" applyFill="1"/>
    <xf numFmtId="0" fontId="5" fillId="0" borderId="0" xfId="0" applyFont="1" applyFill="1" applyAlignment="1">
      <alignment horizontal="right" vertical="center"/>
    </xf>
    <xf numFmtId="197" fontId="3" fillId="0" borderId="3" xfId="0" applyNumberFormat="1" applyFont="1" applyFill="1" applyBorder="1" applyAlignment="1">
      <alignment horizontal="center" vertical="center" wrapText="1"/>
    </xf>
    <xf numFmtId="0" fontId="56" fillId="0" borderId="0" xfId="0" applyFont="1" applyFill="1"/>
    <xf numFmtId="0" fontId="57" fillId="0" borderId="0" xfId="0" applyFont="1" applyFill="1"/>
    <xf numFmtId="0" fontId="8" fillId="0" borderId="3" xfId="0" applyFont="1" applyFill="1" applyBorder="1"/>
    <xf numFmtId="0" fontId="10" fillId="0" borderId="0" xfId="0" applyFont="1"/>
    <xf numFmtId="0" fontId="3" fillId="0" borderId="0" xfId="0" applyFont="1" applyAlignment="1">
      <alignment horizontal="center" vertical="center"/>
    </xf>
    <xf numFmtId="0" fontId="10" fillId="0" borderId="3" xfId="0" applyFont="1" applyBorder="1"/>
    <xf numFmtId="197" fontId="3" fillId="0" borderId="3" xfId="0" applyNumberFormat="1" applyFont="1" applyBorder="1" applyAlignment="1">
      <alignment horizontal="center" vertical="center" wrapText="1"/>
    </xf>
    <xf numFmtId="197" fontId="3" fillId="0" borderId="3" xfId="3" applyNumberFormat="1" applyFont="1" applyFill="1" applyBorder="1" applyAlignment="1">
      <alignment vertical="center" wrapText="1"/>
    </xf>
    <xf numFmtId="0" fontId="47" fillId="0" borderId="3" xfId="0" applyFont="1" applyBorder="1"/>
    <xf numFmtId="0" fontId="3" fillId="0" borderId="3" xfId="0" applyFont="1" applyBorder="1" applyAlignment="1">
      <alignment vertical="center"/>
    </xf>
    <xf numFmtId="0" fontId="8" fillId="0" borderId="3" xfId="0" applyFont="1" applyBorder="1"/>
    <xf numFmtId="197" fontId="7" fillId="0" borderId="0" xfId="3" applyNumberFormat="1" applyFont="1" applyBorder="1"/>
    <xf numFmtId="197" fontId="55" fillId="0" borderId="0" xfId="0" applyNumberFormat="1" applyFont="1"/>
    <xf numFmtId="0" fontId="19" fillId="0" borderId="3" xfId="0" applyFont="1" applyFill="1" applyBorder="1" applyAlignment="1">
      <alignment vertical="center" wrapText="1"/>
    </xf>
    <xf numFmtId="0" fontId="3" fillId="0" borderId="0" xfId="0" applyFont="1" applyAlignment="1">
      <alignment vertical="center"/>
    </xf>
    <xf numFmtId="0" fontId="47" fillId="0" borderId="0" xfId="0" applyFont="1" applyFill="1"/>
    <xf numFmtId="0" fontId="10" fillId="0" borderId="0" xfId="0" applyNumberFormat="1" applyFont="1" applyFill="1"/>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right" vertical="center" wrapText="1"/>
    </xf>
    <xf numFmtId="0" fontId="48" fillId="0" borderId="3" xfId="0" applyFont="1" applyFill="1" applyBorder="1" applyAlignment="1">
      <alignment horizontal="center" vertical="center" wrapText="1"/>
    </xf>
    <xf numFmtId="3" fontId="48" fillId="0" borderId="3" xfId="3" applyNumberFormat="1" applyFont="1" applyFill="1" applyBorder="1" applyAlignment="1">
      <alignment horizontal="center" vertical="center" wrapText="1"/>
    </xf>
    <xf numFmtId="0" fontId="48" fillId="0" borderId="3" xfId="0" applyNumberFormat="1" applyFont="1" applyFill="1" applyBorder="1" applyAlignment="1">
      <alignment horizontal="center" vertical="center" wrapText="1"/>
    </xf>
    <xf numFmtId="3" fontId="10" fillId="0" borderId="3" xfId="3" applyNumberFormat="1" applyFont="1" applyFill="1" applyBorder="1" applyAlignment="1">
      <alignment horizontal="center" vertical="center" wrapText="1"/>
    </xf>
    <xf numFmtId="3" fontId="8" fillId="0" borderId="3" xfId="0" applyNumberFormat="1" applyFont="1" applyFill="1" applyBorder="1" applyAlignment="1">
      <alignment horizontal="right"/>
    </xf>
    <xf numFmtId="192" fontId="8" fillId="0" borderId="3" xfId="3" applyNumberFormat="1" applyFont="1" applyFill="1" applyBorder="1" applyAlignment="1">
      <alignment horizontal="right" vertical="center" wrapText="1"/>
    </xf>
    <xf numFmtId="3" fontId="10"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3" fontId="8" fillId="0" borderId="3" xfId="0" applyNumberFormat="1" applyFont="1" applyFill="1" applyBorder="1" applyAlignment="1">
      <alignment horizontal="right" vertical="center" wrapText="1"/>
    </xf>
    <xf numFmtId="0" fontId="10" fillId="0" borderId="3" xfId="0" applyFont="1" applyFill="1" applyBorder="1" applyAlignment="1">
      <alignment wrapText="1"/>
    </xf>
    <xf numFmtId="190" fontId="8" fillId="0" borderId="3" xfId="3" applyNumberFormat="1" applyFont="1" applyFill="1" applyBorder="1" applyAlignment="1">
      <alignment horizontal="center" vertical="center" wrapText="1"/>
    </xf>
    <xf numFmtId="1" fontId="10" fillId="0" borderId="3" xfId="18" applyNumberFormat="1" applyFont="1" applyFill="1" applyBorder="1" applyAlignment="1">
      <alignment vertical="center" wrapText="1"/>
    </xf>
    <xf numFmtId="1" fontId="10" fillId="0" borderId="3" xfId="18" applyNumberFormat="1" applyFont="1" applyFill="1" applyBorder="1" applyAlignment="1">
      <alignment horizontal="center" vertical="center" wrapText="1"/>
    </xf>
    <xf numFmtId="0" fontId="10" fillId="0" borderId="3" xfId="11" applyFont="1" applyFill="1" applyBorder="1" applyAlignment="1">
      <alignment horizontal="center" vertical="center" wrapText="1"/>
    </xf>
    <xf numFmtId="0" fontId="19" fillId="0" borderId="3" xfId="0" applyFont="1" applyFill="1" applyBorder="1" applyAlignment="1">
      <alignment horizontal="center" vertical="center" wrapText="1"/>
    </xf>
    <xf numFmtId="9" fontId="10" fillId="0" borderId="3" xfId="0" applyNumberFormat="1" applyFont="1" applyFill="1" applyBorder="1" applyAlignment="1">
      <alignment horizontal="right" vertical="center" wrapText="1"/>
    </xf>
    <xf numFmtId="0" fontId="10" fillId="0" borderId="3" xfId="0" applyFont="1" applyFill="1" applyBorder="1" applyAlignment="1">
      <alignment horizontal="right" vertical="center" wrapText="1"/>
    </xf>
    <xf numFmtId="0" fontId="8" fillId="0" borderId="3" xfId="0" applyFont="1" applyFill="1" applyBorder="1" applyAlignment="1">
      <alignment horizontal="center" vertical="center"/>
    </xf>
    <xf numFmtId="1" fontId="7" fillId="0" borderId="3" xfId="18" applyNumberFormat="1" applyFont="1" applyFill="1" applyBorder="1" applyAlignment="1">
      <alignment horizontal="center" vertical="center" wrapText="1"/>
    </xf>
    <xf numFmtId="190" fontId="8" fillId="0" borderId="3" xfId="3" applyNumberFormat="1" applyFont="1" applyFill="1" applyBorder="1" applyAlignment="1">
      <alignment horizontal="center" vertical="center"/>
    </xf>
    <xf numFmtId="1" fontId="10" fillId="0" borderId="3" xfId="18" applyNumberFormat="1" applyFont="1" applyFill="1" applyBorder="1" applyAlignment="1">
      <alignment horizontal="left" vertical="center" wrapText="1"/>
    </xf>
    <xf numFmtId="0" fontId="10" fillId="0" borderId="3" xfId="0" applyFont="1" applyFill="1" applyBorder="1" applyAlignment="1">
      <alignment horizontal="center" vertical="center"/>
    </xf>
    <xf numFmtId="3" fontId="10" fillId="0" borderId="3" xfId="3" applyNumberFormat="1" applyFont="1" applyFill="1" applyBorder="1" applyAlignment="1">
      <alignment horizontal="right" vertical="center" wrapText="1"/>
    </xf>
    <xf numFmtId="192" fontId="10" fillId="0" borderId="3" xfId="3" applyNumberFormat="1" applyFont="1" applyFill="1" applyBorder="1" applyAlignment="1">
      <alignment horizontal="center" vertical="center" wrapText="1"/>
    </xf>
    <xf numFmtId="0" fontId="8" fillId="0" borderId="3" xfId="0" applyFont="1" applyFill="1" applyBorder="1" applyAlignment="1">
      <alignment horizontal="right" vertical="center"/>
    </xf>
    <xf numFmtId="0" fontId="10" fillId="0" borderId="3" xfId="12" applyFont="1" applyFill="1" applyBorder="1" applyAlignment="1">
      <alignment horizontal="center" vertical="center" wrapText="1"/>
    </xf>
    <xf numFmtId="3" fontId="10" fillId="0" borderId="3" xfId="3" applyNumberFormat="1" applyFont="1" applyFill="1" applyBorder="1" applyAlignment="1">
      <alignment horizontal="right" vertical="center"/>
    </xf>
    <xf numFmtId="0" fontId="10" fillId="0" borderId="3" xfId="0" applyFont="1" applyFill="1" applyBorder="1" applyAlignment="1">
      <alignment horizontal="left" vertical="center" wrapText="1"/>
    </xf>
    <xf numFmtId="9" fontId="10" fillId="0" borderId="3" xfId="0" applyNumberFormat="1" applyFont="1" applyFill="1" applyBorder="1" applyAlignment="1">
      <alignment horizontal="right" vertical="center"/>
    </xf>
    <xf numFmtId="0" fontId="10" fillId="0" borderId="3" xfId="0" applyNumberFormat="1" applyFont="1" applyFill="1" applyBorder="1" applyAlignment="1">
      <alignment horizontal="center" vertical="center"/>
    </xf>
    <xf numFmtId="0" fontId="8" fillId="0" borderId="3" xfId="12"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NumberFormat="1" applyFont="1" applyFill="1" applyBorder="1"/>
    <xf numFmtId="1" fontId="3" fillId="0" borderId="3" xfId="18" applyNumberFormat="1" applyFont="1" applyFill="1" applyBorder="1" applyAlignment="1">
      <alignment horizontal="center" vertical="center" wrapText="1"/>
    </xf>
    <xf numFmtId="9" fontId="8" fillId="0" borderId="3" xfId="0" applyNumberFormat="1" applyFont="1" applyFill="1" applyBorder="1" applyAlignment="1">
      <alignment horizontal="right" vertical="center" wrapText="1"/>
    </xf>
    <xf numFmtId="3" fontId="10" fillId="0" borderId="3" xfId="0" applyNumberFormat="1" applyFont="1" applyFill="1" applyBorder="1" applyAlignment="1">
      <alignment vertical="center" wrapText="1"/>
    </xf>
    <xf numFmtId="3" fontId="10" fillId="0" borderId="3" xfId="0" applyNumberFormat="1" applyFont="1" applyFill="1" applyBorder="1" applyAlignment="1">
      <alignment vertical="center"/>
    </xf>
    <xf numFmtId="0" fontId="8" fillId="0" borderId="3" xfId="0" applyFont="1" applyFill="1" applyBorder="1" applyAlignment="1">
      <alignment horizontal="center" wrapText="1"/>
    </xf>
    <xf numFmtId="0" fontId="10" fillId="0" borderId="3" xfId="0" applyFont="1" applyFill="1" applyBorder="1" applyAlignment="1">
      <alignment horizontal="center" wrapText="1"/>
    </xf>
    <xf numFmtId="192" fontId="8" fillId="0" borderId="3" xfId="3" applyNumberFormat="1" applyFont="1" applyFill="1" applyBorder="1" applyAlignment="1">
      <alignment horizontal="right" wrapText="1"/>
    </xf>
    <xf numFmtId="0" fontId="59" fillId="0" borderId="3" xfId="0" applyFont="1" applyBorder="1" applyAlignment="1">
      <alignment horizontal="center" vertical="center" wrapText="1"/>
    </xf>
    <xf numFmtId="0" fontId="32" fillId="0" borderId="15" xfId="0" applyFont="1" applyFill="1" applyBorder="1" applyAlignment="1">
      <alignment horizontal="right"/>
    </xf>
    <xf numFmtId="0" fontId="32" fillId="0" borderId="15" xfId="0" applyFont="1" applyFill="1" applyBorder="1"/>
    <xf numFmtId="3" fontId="30" fillId="0" borderId="0" xfId="0" applyNumberFormat="1" applyFont="1" applyFill="1"/>
    <xf numFmtId="190" fontId="19" fillId="0" borderId="0" xfId="3" applyNumberFormat="1" applyFont="1" applyFill="1"/>
    <xf numFmtId="0" fontId="19" fillId="0" borderId="0" xfId="0" applyFont="1" applyFill="1"/>
    <xf numFmtId="0" fontId="32" fillId="0" borderId="15" xfId="0" quotePrefix="1" applyFont="1" applyBorder="1"/>
    <xf numFmtId="0" fontId="28" fillId="0" borderId="15" xfId="0" applyFont="1" applyBorder="1" applyAlignment="1">
      <alignment vertical="center" wrapText="1"/>
    </xf>
    <xf numFmtId="0" fontId="16" fillId="0" borderId="15" xfId="0" applyFont="1" applyBorder="1" applyAlignment="1">
      <alignment horizontal="center" vertical="center" wrapText="1"/>
    </xf>
    <xf numFmtId="0" fontId="16" fillId="0" borderId="15" xfId="0" applyFont="1" applyBorder="1" applyAlignment="1">
      <alignment vertical="center" wrapText="1"/>
    </xf>
    <xf numFmtId="3" fontId="16" fillId="0" borderId="15" xfId="3" applyNumberFormat="1" applyFont="1" applyBorder="1" applyAlignment="1">
      <alignment horizontal="right"/>
    </xf>
    <xf numFmtId="0" fontId="28" fillId="0" borderId="15"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8" xfId="0" applyFont="1" applyBorder="1" applyAlignment="1">
      <alignment vertical="center" wrapText="1"/>
    </xf>
    <xf numFmtId="3" fontId="28" fillId="0" borderId="18" xfId="3" applyNumberFormat="1" applyFont="1" applyBorder="1" applyAlignment="1">
      <alignment horizontal="right"/>
    </xf>
    <xf numFmtId="190" fontId="28" fillId="0" borderId="15" xfId="3" applyNumberFormat="1" applyFont="1" applyFill="1" applyBorder="1"/>
    <xf numFmtId="3" fontId="28" fillId="0" borderId="15" xfId="0" applyNumberFormat="1" applyFont="1" applyBorder="1" applyAlignment="1">
      <alignment horizontal="right"/>
    </xf>
    <xf numFmtId="0" fontId="25" fillId="0" borderId="15" xfId="0" applyFont="1" applyFill="1" applyBorder="1" applyAlignment="1">
      <alignment horizontal="right"/>
    </xf>
    <xf numFmtId="0" fontId="25" fillId="0" borderId="15" xfId="0" applyFont="1" applyFill="1" applyBorder="1"/>
    <xf numFmtId="190" fontId="25" fillId="0" borderId="15" xfId="3" applyNumberFormat="1" applyFont="1" applyFill="1" applyBorder="1"/>
    <xf numFmtId="0" fontId="6" fillId="0" borderId="0" xfId="0" applyFont="1" applyFill="1"/>
    <xf numFmtId="191" fontId="28" fillId="0" borderId="21" xfId="0" applyNumberFormat="1" applyFont="1" applyBorder="1" applyAlignment="1">
      <alignment horizontal="right"/>
    </xf>
    <xf numFmtId="3" fontId="16" fillId="0" borderId="21" xfId="0" applyNumberFormat="1" applyFont="1" applyBorder="1"/>
    <xf numFmtId="0" fontId="19" fillId="0" borderId="3" xfId="0" applyFont="1" applyBorder="1"/>
    <xf numFmtId="0" fontId="28" fillId="0" borderId="0" xfId="0" applyFont="1" applyAlignment="1">
      <alignment wrapText="1"/>
    </xf>
    <xf numFmtId="0" fontId="28" fillId="0" borderId="0" xfId="0" applyFont="1" applyAlignment="1">
      <alignment horizontal="right"/>
    </xf>
    <xf numFmtId="190" fontId="28" fillId="0" borderId="3" xfId="3" applyNumberFormat="1" applyFont="1" applyBorder="1" applyAlignment="1">
      <alignment horizontal="right" vertical="center" wrapText="1"/>
    </xf>
    <xf numFmtId="3" fontId="28" fillId="0" borderId="3" xfId="0" applyNumberFormat="1" applyFont="1" applyBorder="1" applyAlignment="1">
      <alignment horizontal="right" vertical="center" wrapText="1"/>
    </xf>
    <xf numFmtId="3" fontId="6" fillId="0" borderId="0" xfId="0" applyNumberFormat="1" applyFont="1" applyFill="1"/>
    <xf numFmtId="0" fontId="49" fillId="0" borderId="0" xfId="0" applyFont="1"/>
    <xf numFmtId="197" fontId="49" fillId="0" borderId="0" xfId="0" applyNumberFormat="1" applyFont="1"/>
    <xf numFmtId="0" fontId="61" fillId="0" borderId="3" xfId="0" applyFont="1" applyBorder="1" applyAlignment="1">
      <alignment horizontal="center"/>
    </xf>
    <xf numFmtId="197" fontId="61" fillId="0" borderId="3" xfId="3" applyNumberFormat="1" applyFont="1" applyBorder="1"/>
    <xf numFmtId="0" fontId="61" fillId="0" borderId="3" xfId="0" applyFont="1" applyBorder="1"/>
    <xf numFmtId="0" fontId="62" fillId="0" borderId="0" xfId="0" applyFont="1"/>
    <xf numFmtId="197" fontId="62" fillId="0" borderId="0" xfId="0" applyNumberFormat="1" applyFont="1"/>
    <xf numFmtId="0" fontId="63" fillId="0" borderId="3" xfId="0" applyFont="1" applyBorder="1"/>
    <xf numFmtId="197" fontId="63" fillId="0" borderId="3" xfId="3" applyNumberFormat="1" applyFont="1" applyBorder="1"/>
    <xf numFmtId="197" fontId="7" fillId="0" borderId="3" xfId="4" applyNumberFormat="1" applyFont="1" applyFill="1" applyBorder="1" applyAlignment="1">
      <alignment vertical="center" wrapText="1"/>
    </xf>
    <xf numFmtId="197" fontId="5" fillId="0" borderId="3" xfId="4" applyNumberFormat="1" applyFont="1" applyFill="1" applyBorder="1" applyAlignment="1">
      <alignment vertical="center" wrapText="1"/>
    </xf>
    <xf numFmtId="197" fontId="7" fillId="0" borderId="3" xfId="4" applyNumberFormat="1" applyFont="1" applyBorder="1" applyAlignment="1">
      <alignment vertical="center" wrapText="1"/>
    </xf>
    <xf numFmtId="197" fontId="5" fillId="0" borderId="3" xfId="4" applyNumberFormat="1" applyFont="1" applyBorder="1" applyAlignment="1">
      <alignment vertical="center" wrapText="1"/>
    </xf>
    <xf numFmtId="197" fontId="10" fillId="0" borderId="3" xfId="4" applyNumberFormat="1" applyFont="1" applyBorder="1"/>
    <xf numFmtId="197" fontId="7" fillId="0" borderId="3" xfId="4" applyNumberFormat="1" applyFont="1" applyBorder="1" applyAlignment="1">
      <alignment horizontal="center" vertical="center" wrapText="1"/>
    </xf>
    <xf numFmtId="197" fontId="8" fillId="0" borderId="3" xfId="4" applyNumberFormat="1" applyFont="1" applyBorder="1"/>
    <xf numFmtId="197" fontId="29" fillId="0" borderId="3" xfId="4" applyNumberFormat="1" applyFont="1" applyBorder="1"/>
    <xf numFmtId="197" fontId="56" fillId="0" borderId="0" xfId="0" applyNumberFormat="1" applyFont="1" applyFill="1"/>
    <xf numFmtId="0" fontId="10" fillId="7" borderId="0" xfId="0" applyFont="1" applyFill="1"/>
    <xf numFmtId="0" fontId="10" fillId="7" borderId="0" xfId="0" applyFont="1" applyFill="1" applyAlignment="1">
      <alignment horizontal="center"/>
    </xf>
    <xf numFmtId="0" fontId="47" fillId="7" borderId="0" xfId="0" applyFont="1" applyFill="1" applyAlignment="1">
      <alignment horizontal="right"/>
    </xf>
    <xf numFmtId="0" fontId="8" fillId="7" borderId="3" xfId="0" applyFont="1" applyFill="1" applyBorder="1" applyAlignment="1">
      <alignment horizontal="center" vertical="center" wrapText="1"/>
    </xf>
    <xf numFmtId="0" fontId="48" fillId="7" borderId="3" xfId="0" applyFont="1" applyFill="1" applyBorder="1" applyAlignment="1">
      <alignment horizontal="center" vertical="center" wrapText="1"/>
    </xf>
    <xf numFmtId="3" fontId="48" fillId="7" borderId="3" xfId="3" applyNumberFormat="1" applyFont="1" applyFill="1" applyBorder="1" applyAlignment="1">
      <alignment horizontal="center" vertical="center" wrapText="1"/>
    </xf>
    <xf numFmtId="192" fontId="29" fillId="7" borderId="0" xfId="0" applyNumberFormat="1" applyFont="1" applyFill="1"/>
    <xf numFmtId="0" fontId="29" fillId="7" borderId="0" xfId="0" applyFont="1" applyFill="1"/>
    <xf numFmtId="0" fontId="10" fillId="7" borderId="3" xfId="0" applyFont="1" applyFill="1" applyBorder="1" applyAlignment="1">
      <alignment horizontal="center" vertical="center" wrapText="1"/>
    </xf>
    <xf numFmtId="3" fontId="10" fillId="7" borderId="3" xfId="3" applyNumberFormat="1" applyFont="1" applyFill="1" applyBorder="1" applyAlignment="1">
      <alignment horizontal="center" vertical="center" wrapText="1"/>
    </xf>
    <xf numFmtId="171" fontId="10" fillId="7" borderId="3" xfId="3" applyFont="1" applyFill="1" applyBorder="1" applyAlignment="1">
      <alignment horizontal="right" vertical="center" wrapText="1"/>
    </xf>
    <xf numFmtId="3" fontId="8" fillId="7" borderId="3" xfId="0" applyNumberFormat="1" applyFont="1" applyFill="1" applyBorder="1" applyAlignment="1">
      <alignment horizontal="right" vertical="center" wrapText="1"/>
    </xf>
    <xf numFmtId="3" fontId="8" fillId="7" borderId="3" xfId="0" applyNumberFormat="1" applyFont="1" applyFill="1" applyBorder="1" applyAlignment="1">
      <alignment horizontal="right"/>
    </xf>
    <xf numFmtId="0" fontId="8" fillId="7" borderId="3" xfId="0" applyFont="1" applyFill="1" applyBorder="1" applyAlignment="1">
      <alignment horizontal="left" vertical="center" wrapText="1"/>
    </xf>
    <xf numFmtId="192" fontId="8" fillId="7" borderId="3" xfId="3" applyNumberFormat="1" applyFont="1" applyFill="1" applyBorder="1" applyAlignment="1">
      <alignment horizontal="right" vertical="center" wrapText="1"/>
    </xf>
    <xf numFmtId="192" fontId="6" fillId="7" borderId="0" xfId="0" applyNumberFormat="1" applyFont="1" applyFill="1"/>
    <xf numFmtId="0" fontId="8" fillId="7" borderId="0" xfId="0" applyFont="1" applyFill="1"/>
    <xf numFmtId="192" fontId="10" fillId="7" borderId="0" xfId="0" applyNumberFormat="1" applyFont="1" applyFill="1"/>
    <xf numFmtId="0" fontId="10" fillId="7" borderId="3" xfId="0" applyFont="1" applyFill="1" applyBorder="1" applyAlignment="1">
      <alignment horizontal="left" vertical="center" wrapText="1"/>
    </xf>
    <xf numFmtId="190" fontId="10" fillId="7" borderId="3" xfId="3" applyNumberFormat="1" applyFont="1" applyFill="1" applyBorder="1" applyAlignment="1">
      <alignment horizontal="center" vertical="center" wrapText="1"/>
    </xf>
    <xf numFmtId="3" fontId="10" fillId="7" borderId="3" xfId="0" applyNumberFormat="1" applyFont="1" applyFill="1" applyBorder="1" applyAlignment="1">
      <alignment horizontal="right" vertical="center"/>
    </xf>
    <xf numFmtId="3" fontId="8" fillId="7" borderId="3" xfId="0" applyNumberFormat="1" applyFont="1" applyFill="1" applyBorder="1" applyAlignment="1">
      <alignment horizontal="right" vertical="center"/>
    </xf>
    <xf numFmtId="3" fontId="10" fillId="7" borderId="0" xfId="0" applyNumberFormat="1" applyFont="1" applyFill="1"/>
    <xf numFmtId="190" fontId="8" fillId="7" borderId="3" xfId="3" applyNumberFormat="1" applyFont="1" applyFill="1" applyBorder="1" applyAlignment="1">
      <alignment horizontal="center" vertical="center" wrapText="1"/>
    </xf>
    <xf numFmtId="192" fontId="47" fillId="7" borderId="3" xfId="3" applyNumberFormat="1" applyFont="1" applyFill="1" applyBorder="1" applyAlignment="1">
      <alignment horizontal="center" vertical="center" wrapText="1"/>
    </xf>
    <xf numFmtId="192" fontId="10" fillId="7" borderId="3" xfId="3" applyNumberFormat="1" applyFont="1" applyFill="1" applyBorder="1" applyAlignment="1">
      <alignment horizontal="center" vertical="center" wrapText="1"/>
    </xf>
    <xf numFmtId="0" fontId="19" fillId="7" borderId="3" xfId="0" applyFont="1" applyFill="1" applyBorder="1" applyAlignment="1">
      <alignment horizontal="center" vertical="center" wrapText="1"/>
    </xf>
    <xf numFmtId="192" fontId="10" fillId="7" borderId="3" xfId="3" applyNumberFormat="1" applyFont="1" applyFill="1" applyBorder="1" applyAlignment="1">
      <alignment horizontal="right" vertical="center" wrapText="1"/>
    </xf>
    <xf numFmtId="1" fontId="10" fillId="7" borderId="3" xfId="18" applyNumberFormat="1" applyFont="1" applyFill="1" applyBorder="1" applyAlignment="1">
      <alignment vertical="center" wrapText="1"/>
    </xf>
    <xf numFmtId="1" fontId="10" fillId="7" borderId="3" xfId="18" applyNumberFormat="1" applyFont="1" applyFill="1" applyBorder="1" applyAlignment="1">
      <alignment horizontal="left" vertical="center" wrapText="1"/>
    </xf>
    <xf numFmtId="0" fontId="10" fillId="7" borderId="3" xfId="0" applyFont="1" applyFill="1" applyBorder="1" applyAlignment="1">
      <alignment vertical="center" wrapText="1"/>
    </xf>
    <xf numFmtId="1" fontId="10" fillId="7" borderId="3" xfId="18" applyNumberFormat="1" applyFont="1" applyFill="1" applyBorder="1" applyAlignment="1">
      <alignment horizontal="center" vertical="center" wrapText="1"/>
    </xf>
    <xf numFmtId="0" fontId="10" fillId="7" borderId="3" xfId="0" applyFont="1" applyFill="1" applyBorder="1" applyAlignment="1">
      <alignment horizontal="center" vertical="center"/>
    </xf>
    <xf numFmtId="190" fontId="10" fillId="7" borderId="3" xfId="7" applyNumberFormat="1" applyFont="1" applyFill="1" applyBorder="1" applyAlignment="1">
      <alignment horizontal="center" vertical="center" wrapText="1"/>
    </xf>
    <xf numFmtId="3" fontId="10" fillId="7" borderId="3" xfId="7" applyNumberFormat="1" applyFont="1" applyFill="1" applyBorder="1" applyAlignment="1">
      <alignment horizontal="right" vertical="center" wrapText="1"/>
    </xf>
    <xf numFmtId="171" fontId="10" fillId="7" borderId="3" xfId="7" applyFont="1" applyFill="1" applyBorder="1" applyAlignment="1">
      <alignment horizontal="right" vertical="center" wrapText="1"/>
    </xf>
    <xf numFmtId="192" fontId="10" fillId="7" borderId="3" xfId="7" applyNumberFormat="1" applyFont="1" applyFill="1" applyBorder="1" applyAlignment="1">
      <alignment horizontal="right" vertical="center" wrapText="1"/>
    </xf>
    <xf numFmtId="0" fontId="10" fillId="7" borderId="3" xfId="13" applyFont="1" applyFill="1" applyBorder="1" applyAlignment="1">
      <alignment horizontal="center" vertical="center" wrapText="1"/>
    </xf>
    <xf numFmtId="0" fontId="10" fillId="7" borderId="3" xfId="11" applyFont="1" applyFill="1" applyBorder="1" applyAlignment="1">
      <alignment horizontal="center" vertical="center" wrapText="1"/>
    </xf>
    <xf numFmtId="171" fontId="8" fillId="7" borderId="3" xfId="3" applyFont="1" applyFill="1" applyBorder="1" applyAlignment="1">
      <alignment horizontal="right" vertical="center" wrapText="1"/>
    </xf>
    <xf numFmtId="0" fontId="10" fillId="7" borderId="3" xfId="0" applyFont="1" applyFill="1" applyBorder="1" applyAlignment="1">
      <alignment wrapText="1"/>
    </xf>
    <xf numFmtId="9" fontId="10" fillId="7" borderId="3" xfId="0" applyNumberFormat="1" applyFont="1" applyFill="1" applyBorder="1" applyAlignment="1">
      <alignment horizontal="right" vertical="center" wrapText="1"/>
    </xf>
    <xf numFmtId="0" fontId="8" fillId="7" borderId="3" xfId="0" applyFont="1" applyFill="1" applyBorder="1" applyAlignment="1">
      <alignment horizontal="center" vertical="center"/>
    </xf>
    <xf numFmtId="0" fontId="10" fillId="7" borderId="3" xfId="0" applyFont="1" applyFill="1" applyBorder="1"/>
    <xf numFmtId="190" fontId="8" fillId="7" borderId="3" xfId="3" applyNumberFormat="1" applyFont="1" applyFill="1" applyBorder="1" applyAlignment="1">
      <alignment horizontal="center" vertical="center"/>
    </xf>
    <xf numFmtId="0" fontId="10" fillId="7" borderId="3" xfId="0" applyFont="1" applyFill="1" applyBorder="1" applyAlignment="1">
      <alignment horizontal="right" vertical="center"/>
    </xf>
    <xf numFmtId="3" fontId="10" fillId="7" borderId="3" xfId="3" applyNumberFormat="1" applyFont="1" applyFill="1" applyBorder="1" applyAlignment="1">
      <alignment horizontal="right" vertical="center" wrapText="1"/>
    </xf>
    <xf numFmtId="192" fontId="8" fillId="7" borderId="3" xfId="3" applyNumberFormat="1" applyFont="1" applyFill="1" applyBorder="1" applyAlignment="1">
      <alignment horizontal="center" vertical="center" wrapText="1"/>
    </xf>
    <xf numFmtId="9" fontId="10" fillId="7" borderId="3" xfId="0" applyNumberFormat="1" applyFont="1" applyFill="1" applyBorder="1" applyAlignment="1">
      <alignment horizontal="center" vertical="center" wrapText="1"/>
    </xf>
    <xf numFmtId="0" fontId="8" fillId="7" borderId="3" xfId="0" applyFont="1" applyFill="1" applyBorder="1" applyAlignment="1">
      <alignment horizontal="right" vertical="center"/>
    </xf>
    <xf numFmtId="3" fontId="10" fillId="7" borderId="3" xfId="0" applyNumberFormat="1" applyFont="1" applyFill="1" applyBorder="1" applyAlignment="1">
      <alignment vertical="center"/>
    </xf>
    <xf numFmtId="9" fontId="8" fillId="7" borderId="3" xfId="0" applyNumberFormat="1" applyFont="1" applyFill="1" applyBorder="1" applyAlignment="1">
      <alignment horizontal="right" vertical="center" wrapText="1"/>
    </xf>
    <xf numFmtId="0" fontId="10" fillId="7" borderId="3" xfId="13" applyFont="1" applyFill="1" applyBorder="1" applyAlignment="1">
      <alignment vertical="center" wrapText="1"/>
    </xf>
    <xf numFmtId="0" fontId="10" fillId="7" borderId="3" xfId="12" applyFont="1" applyFill="1" applyBorder="1" applyAlignment="1">
      <alignment horizontal="center" vertical="center" wrapText="1"/>
    </xf>
    <xf numFmtId="0" fontId="47" fillId="7" borderId="3" xfId="0" applyFont="1" applyFill="1" applyBorder="1" applyAlignment="1">
      <alignment horizontal="center" vertical="center" wrapText="1"/>
    </xf>
    <xf numFmtId="0" fontId="10" fillId="7" borderId="22" xfId="0" applyFont="1" applyFill="1" applyBorder="1" applyAlignment="1">
      <alignment vertical="center" wrapText="1"/>
    </xf>
    <xf numFmtId="16" fontId="10" fillId="7" borderId="0" xfId="0" quotePrefix="1" applyNumberFormat="1" applyFont="1" applyFill="1"/>
    <xf numFmtId="1" fontId="7" fillId="7" borderId="3" xfId="18" applyNumberFormat="1" applyFont="1" applyFill="1" applyBorder="1" applyAlignment="1">
      <alignment vertical="center" wrapText="1"/>
    </xf>
    <xf numFmtId="0" fontId="10" fillId="7" borderId="0" xfId="0" applyFont="1" applyFill="1" applyAlignment="1">
      <alignment vertical="center"/>
    </xf>
    <xf numFmtId="1" fontId="7" fillId="7" borderId="3" xfId="18" applyNumberFormat="1" applyFont="1" applyFill="1" applyBorder="1" applyAlignment="1">
      <alignment horizontal="center" vertical="center" wrapText="1"/>
    </xf>
    <xf numFmtId="0" fontId="8" fillId="7" borderId="3" xfId="12" applyFont="1" applyFill="1" applyBorder="1" applyAlignment="1">
      <alignment horizontal="center" vertical="center" wrapText="1"/>
    </xf>
    <xf numFmtId="0" fontId="8" fillId="7" borderId="3" xfId="0" applyFont="1" applyFill="1" applyBorder="1" applyAlignment="1">
      <alignment wrapText="1"/>
    </xf>
    <xf numFmtId="0" fontId="8" fillId="7" borderId="3" xfId="5" applyNumberFormat="1" applyFont="1" applyFill="1" applyBorder="1" applyAlignment="1">
      <alignment horizontal="center" vertical="center" wrapText="1"/>
    </xf>
    <xf numFmtId="3" fontId="8" fillId="7" borderId="3" xfId="5" applyNumberFormat="1" applyFont="1" applyFill="1" applyBorder="1" applyAlignment="1">
      <alignment horizontal="right" vertical="center" wrapText="1"/>
    </xf>
    <xf numFmtId="0" fontId="8" fillId="7" borderId="3" xfId="0" applyFont="1" applyFill="1" applyBorder="1"/>
    <xf numFmtId="0" fontId="8" fillId="7" borderId="3" xfId="0" applyFont="1" applyFill="1" applyBorder="1" applyAlignment="1">
      <alignment horizontal="justify" vertical="top" wrapText="1"/>
    </xf>
    <xf numFmtId="0" fontId="8" fillId="7" borderId="3" xfId="0" applyFont="1" applyFill="1" applyBorder="1" applyAlignment="1">
      <alignment horizontal="center" vertical="top" wrapText="1"/>
    </xf>
    <xf numFmtId="0" fontId="10" fillId="7" borderId="3" xfId="5" applyNumberFormat="1" applyFont="1" applyFill="1" applyBorder="1" applyAlignment="1">
      <alignment horizontal="center" vertical="center" wrapText="1"/>
    </xf>
    <xf numFmtId="3" fontId="8" fillId="7" borderId="3" xfId="5" applyNumberFormat="1" applyFont="1" applyFill="1" applyBorder="1" applyAlignment="1">
      <alignment horizontal="right" vertical="center"/>
    </xf>
    <xf numFmtId="3" fontId="10" fillId="7" borderId="3" xfId="5" applyNumberFormat="1" applyFont="1" applyFill="1" applyBorder="1" applyAlignment="1">
      <alignment horizontal="center" vertical="center"/>
    </xf>
    <xf numFmtId="190" fontId="8" fillId="7" borderId="3" xfId="0" applyNumberFormat="1" applyFont="1" applyFill="1" applyBorder="1" applyAlignment="1">
      <alignment horizontal="right" vertical="center" wrapText="1"/>
    </xf>
    <xf numFmtId="192" fontId="8" fillId="7" borderId="3" xfId="3" applyNumberFormat="1" applyFont="1" applyFill="1" applyBorder="1" applyAlignment="1">
      <alignment horizontal="right" wrapText="1"/>
    </xf>
    <xf numFmtId="190" fontId="10" fillId="7" borderId="3" xfId="6" applyNumberFormat="1" applyFont="1" applyFill="1" applyBorder="1" applyAlignment="1">
      <alignment horizontal="right" vertical="center" wrapText="1"/>
    </xf>
    <xf numFmtId="190" fontId="10" fillId="7" borderId="3" xfId="6" applyNumberFormat="1" applyFont="1" applyFill="1" applyBorder="1" applyAlignment="1">
      <alignment vertical="center" wrapText="1"/>
    </xf>
    <xf numFmtId="0" fontId="8" fillId="7" borderId="3" xfId="0" applyFont="1" applyFill="1" applyBorder="1" applyAlignment="1">
      <alignment horizontal="justify" vertical="center" wrapText="1"/>
    </xf>
    <xf numFmtId="190" fontId="8" fillId="7" borderId="3" xfId="6" applyNumberFormat="1" applyFont="1" applyFill="1" applyBorder="1" applyAlignment="1">
      <alignment horizontal="right" vertical="center" wrapText="1"/>
    </xf>
    <xf numFmtId="190" fontId="8" fillId="7" borderId="3" xfId="6" applyNumberFormat="1" applyFont="1" applyFill="1" applyBorder="1" applyAlignment="1">
      <alignment vertical="center" wrapText="1"/>
    </xf>
    <xf numFmtId="0" fontId="8" fillId="7" borderId="3" xfId="0" applyFont="1" applyFill="1" applyBorder="1" applyAlignment="1">
      <alignment vertical="center" wrapText="1"/>
    </xf>
    <xf numFmtId="3" fontId="8" fillId="7" borderId="3" xfId="14" applyNumberFormat="1" applyFont="1" applyFill="1" applyBorder="1" applyAlignment="1">
      <alignment horizontal="right" vertical="center"/>
    </xf>
    <xf numFmtId="0" fontId="10" fillId="7" borderId="3" xfId="0" applyFont="1" applyFill="1" applyBorder="1" applyAlignment="1">
      <alignment vertical="center"/>
    </xf>
    <xf numFmtId="0" fontId="6" fillId="7" borderId="3" xfId="0" applyFont="1" applyFill="1" applyBorder="1" applyAlignment="1">
      <alignment horizontal="center" vertical="center" wrapText="1"/>
    </xf>
    <xf numFmtId="3" fontId="8" fillId="7" borderId="3" xfId="0" applyNumberFormat="1" applyFont="1" applyFill="1" applyBorder="1" applyAlignment="1">
      <alignment vertical="center" wrapText="1"/>
    </xf>
    <xf numFmtId="0" fontId="7" fillId="7" borderId="3" xfId="12" applyFont="1" applyFill="1" applyBorder="1" applyAlignment="1">
      <alignment horizontal="center" vertical="center" wrapText="1"/>
    </xf>
    <xf numFmtId="0" fontId="7" fillId="7" borderId="3" xfId="0" applyFont="1" applyFill="1" applyBorder="1" applyAlignment="1">
      <alignment vertical="center" wrapText="1"/>
    </xf>
    <xf numFmtId="0" fontId="7" fillId="7" borderId="22" xfId="0" applyFont="1" applyFill="1" applyBorder="1" applyAlignment="1">
      <alignment vertical="center" wrapText="1"/>
    </xf>
    <xf numFmtId="3" fontId="10" fillId="7" borderId="3" xfId="0" applyNumberFormat="1" applyFont="1" applyFill="1" applyBorder="1" applyAlignment="1">
      <alignment vertical="center" wrapText="1"/>
    </xf>
    <xf numFmtId="3" fontId="8" fillId="7" borderId="3" xfId="0" applyNumberFormat="1" applyFont="1" applyFill="1" applyBorder="1" applyAlignment="1">
      <alignment vertical="center"/>
    </xf>
    <xf numFmtId="0" fontId="7" fillId="7" borderId="3" xfId="0" applyFont="1" applyFill="1" applyBorder="1" applyAlignment="1">
      <alignment horizontal="justify" vertical="center"/>
    </xf>
    <xf numFmtId="0" fontId="7" fillId="7" borderId="3" xfId="0" applyFont="1" applyFill="1" applyBorder="1" applyAlignment="1">
      <alignment vertical="center"/>
    </xf>
    <xf numFmtId="0" fontId="7" fillId="7" borderId="3" xfId="0" applyFont="1" applyFill="1" applyBorder="1" applyAlignment="1">
      <alignment horizontal="left" vertical="center" wrapText="1"/>
    </xf>
    <xf numFmtId="0" fontId="29" fillId="7" borderId="3" xfId="0" applyFont="1" applyFill="1" applyBorder="1" applyAlignment="1">
      <alignment horizontal="center" vertical="center" wrapText="1"/>
    </xf>
    <xf numFmtId="0" fontId="29" fillId="7" borderId="3" xfId="0" applyFont="1" applyFill="1" applyBorder="1" applyAlignment="1">
      <alignment horizontal="left" vertical="center" wrapText="1"/>
    </xf>
    <xf numFmtId="192" fontId="29" fillId="7" borderId="3" xfId="3" applyNumberFormat="1" applyFont="1" applyFill="1" applyBorder="1" applyAlignment="1">
      <alignment horizontal="right" vertical="center" wrapText="1"/>
    </xf>
    <xf numFmtId="192" fontId="47" fillId="7" borderId="3" xfId="3" applyNumberFormat="1" applyFont="1" applyFill="1" applyBorder="1" applyAlignment="1">
      <alignment horizontal="right" vertical="center" wrapText="1"/>
    </xf>
    <xf numFmtId="0" fontId="47" fillId="7" borderId="3" xfId="0" applyFont="1" applyFill="1" applyBorder="1" applyAlignment="1">
      <alignment vertical="center" wrapText="1"/>
    </xf>
    <xf numFmtId="0" fontId="29" fillId="7" borderId="3" xfId="12" applyFont="1" applyFill="1" applyBorder="1" applyAlignment="1">
      <alignment horizontal="center" vertical="center" wrapText="1"/>
    </xf>
    <xf numFmtId="190" fontId="29" fillId="7" borderId="3" xfId="3" applyNumberFormat="1" applyFont="1" applyFill="1" applyBorder="1" applyAlignment="1">
      <alignment horizontal="center" vertical="center" wrapText="1"/>
    </xf>
    <xf numFmtId="0" fontId="50" fillId="7" borderId="3" xfId="0" applyFont="1" applyFill="1" applyBorder="1" applyAlignment="1">
      <alignment horizontal="center" vertical="center" wrapText="1"/>
    </xf>
    <xf numFmtId="3" fontId="29" fillId="7" borderId="3" xfId="0" applyNumberFormat="1" applyFont="1" applyFill="1" applyBorder="1" applyAlignment="1">
      <alignment vertical="center"/>
    </xf>
    <xf numFmtId="1" fontId="8" fillId="7" borderId="3" xfId="18" applyNumberFormat="1" applyFont="1" applyFill="1" applyBorder="1" applyAlignment="1">
      <alignment vertical="center" wrapText="1"/>
    </xf>
    <xf numFmtId="3" fontId="8" fillId="7" borderId="3" xfId="3" applyNumberFormat="1" applyFont="1" applyFill="1" applyBorder="1" applyAlignment="1">
      <alignment horizontal="center" vertical="center" wrapText="1"/>
    </xf>
    <xf numFmtId="0" fontId="10" fillId="7" borderId="0" xfId="0" applyFont="1" applyFill="1" applyAlignment="1">
      <alignment horizontal="right"/>
    </xf>
    <xf numFmtId="0" fontId="16" fillId="7" borderId="0" xfId="0" applyFont="1" applyFill="1" applyAlignment="1"/>
    <xf numFmtId="0" fontId="2" fillId="7" borderId="0" xfId="0" applyFont="1" applyFill="1" applyAlignment="1"/>
    <xf numFmtId="0" fontId="64" fillId="0" borderId="3" xfId="0" applyFont="1" applyBorder="1" applyAlignment="1">
      <alignment vertical="center" wrapText="1"/>
    </xf>
    <xf numFmtId="0" fontId="32" fillId="0" borderId="15" xfId="19" quotePrefix="1" applyFont="1" applyBorder="1" applyAlignment="1">
      <alignment horizontal="left" vertical="center" wrapText="1"/>
    </xf>
    <xf numFmtId="0" fontId="25" fillId="0" borderId="15" xfId="0" applyFont="1" applyBorder="1" applyAlignment="1">
      <alignment horizontal="right"/>
    </xf>
    <xf numFmtId="0" fontId="65" fillId="0" borderId="15" xfId="0" applyFont="1" applyBorder="1" applyAlignment="1">
      <alignment vertical="center" wrapText="1"/>
    </xf>
    <xf numFmtId="0" fontId="64" fillId="0" borderId="15" xfId="0" applyFont="1" applyBorder="1" applyAlignment="1">
      <alignment vertical="center" wrapText="1"/>
    </xf>
    <xf numFmtId="3" fontId="28" fillId="0" borderId="0" xfId="0" applyNumberFormat="1" applyFont="1" applyAlignment="1">
      <alignment horizontal="center" vertical="center"/>
    </xf>
    <xf numFmtId="190" fontId="10" fillId="0" borderId="0" xfId="0" applyNumberFormat="1" applyFont="1" applyFill="1" applyAlignment="1">
      <alignment vertical="center"/>
    </xf>
    <xf numFmtId="190" fontId="10" fillId="0" borderId="3" xfId="3" applyNumberFormat="1" applyFont="1" applyBorder="1"/>
    <xf numFmtId="190" fontId="28" fillId="0" borderId="3" xfId="3" applyNumberFormat="1" applyFont="1" applyFill="1" applyBorder="1" applyAlignment="1">
      <alignment vertical="center"/>
    </xf>
    <xf numFmtId="197" fontId="3" fillId="0" borderId="3" xfId="4" applyNumberFormat="1" applyFont="1" applyFill="1" applyBorder="1" applyAlignment="1">
      <alignment horizontal="center" vertical="center" wrapText="1"/>
    </xf>
    <xf numFmtId="197" fontId="7" fillId="0" borderId="3" xfId="4" applyNumberFormat="1" applyFont="1" applyFill="1" applyBorder="1" applyAlignment="1">
      <alignment horizontal="center" vertical="center" wrapText="1"/>
    </xf>
    <xf numFmtId="197" fontId="5" fillId="0" borderId="3" xfId="4" applyNumberFormat="1" applyFont="1" applyFill="1" applyBorder="1" applyAlignment="1">
      <alignment horizontal="center" vertical="center" wrapText="1"/>
    </xf>
    <xf numFmtId="0" fontId="16" fillId="0" borderId="0" xfId="0" applyFont="1" applyBorder="1" applyAlignment="1">
      <alignment horizontal="center" wrapText="1"/>
    </xf>
    <xf numFmtId="0" fontId="16" fillId="0" borderId="0" xfId="0" applyFont="1" applyBorder="1" applyAlignment="1">
      <alignment horizontal="center"/>
    </xf>
    <xf numFmtId="0" fontId="16" fillId="0" borderId="0" xfId="0" applyFont="1" applyAlignment="1">
      <alignment horizontal="center"/>
    </xf>
    <xf numFmtId="0" fontId="4" fillId="0" borderId="0" xfId="0" applyFont="1" applyAlignment="1">
      <alignment horizontal="center"/>
    </xf>
    <xf numFmtId="3" fontId="33" fillId="0" borderId="0" xfId="0" applyNumberFormat="1" applyFont="1" applyFill="1" applyAlignment="1">
      <alignment horizontal="left" wrapText="1"/>
    </xf>
    <xf numFmtId="3" fontId="7" fillId="0" borderId="0" xfId="0" applyNumberFormat="1" applyFont="1" applyFill="1" applyAlignment="1">
      <alignment horizontal="left" wrapText="1"/>
    </xf>
    <xf numFmtId="0" fontId="16" fillId="0" borderId="0" xfId="0" applyFont="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3" fillId="0" borderId="3" xfId="0" applyFont="1" applyBorder="1" applyAlignment="1">
      <alignment horizontal="center" vertical="center" wrapText="1"/>
    </xf>
    <xf numFmtId="0" fontId="25" fillId="0" borderId="0" xfId="0" applyFont="1" applyFill="1" applyAlignment="1">
      <alignment horizontal="center" vertical="center" wrapText="1"/>
    </xf>
    <xf numFmtId="0" fontId="16" fillId="0" borderId="3" xfId="0" applyFont="1" applyFill="1" applyBorder="1" applyAlignment="1">
      <alignment horizontal="center" vertical="center"/>
    </xf>
    <xf numFmtId="0" fontId="27" fillId="0" borderId="3" xfId="0" applyFont="1" applyFill="1" applyBorder="1" applyAlignment="1">
      <alignment horizontal="center" vertical="center"/>
    </xf>
    <xf numFmtId="190" fontId="27" fillId="0" borderId="3" xfId="3" applyNumberFormat="1" applyFont="1" applyBorder="1" applyAlignment="1">
      <alignment horizontal="center" vertical="center" wrapText="1"/>
    </xf>
    <xf numFmtId="190" fontId="3" fillId="0" borderId="3" xfId="3" applyNumberFormat="1" applyFont="1" applyBorder="1" applyAlignment="1">
      <alignment horizontal="center" vertical="center"/>
    </xf>
    <xf numFmtId="3" fontId="3" fillId="0" borderId="3" xfId="0" applyNumberFormat="1" applyFont="1" applyBorder="1" applyAlignment="1">
      <alignment horizontal="center"/>
    </xf>
    <xf numFmtId="0" fontId="5" fillId="0" borderId="0" xfId="0" applyFont="1" applyBorder="1" applyAlignment="1">
      <alignment horizontal="center"/>
    </xf>
    <xf numFmtId="190" fontId="17" fillId="0" borderId="4" xfId="3" applyNumberFormat="1" applyFont="1" applyBorder="1" applyAlignment="1">
      <alignment horizontal="center"/>
    </xf>
    <xf numFmtId="3" fontId="16" fillId="0" borderId="0" xfId="0" applyNumberFormat="1" applyFont="1" applyFill="1" applyAlignment="1">
      <alignment horizontal="center" wrapText="1"/>
    </xf>
    <xf numFmtId="4" fontId="17" fillId="0" borderId="0" xfId="0" applyNumberFormat="1" applyFont="1" applyFill="1" applyBorder="1" applyAlignment="1">
      <alignment horizontal="right"/>
    </xf>
    <xf numFmtId="3" fontId="12" fillId="0" borderId="3"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59" fillId="0" borderId="3" xfId="0" applyFont="1" applyBorder="1" applyAlignment="1">
      <alignment horizontal="center" vertical="center" wrapText="1"/>
    </xf>
    <xf numFmtId="0" fontId="59" fillId="0" borderId="0" xfId="0" applyFont="1" applyAlignment="1">
      <alignment horizontal="center" vertical="center"/>
    </xf>
    <xf numFmtId="0" fontId="59" fillId="0" borderId="9" xfId="0" applyFont="1" applyBorder="1" applyAlignment="1">
      <alignment horizontal="center" vertical="center" wrapText="1"/>
    </xf>
    <xf numFmtId="0" fontId="59" fillId="0" borderId="23" xfId="0" applyFont="1" applyBorder="1" applyAlignment="1">
      <alignment horizontal="center" vertical="center" wrapText="1"/>
    </xf>
    <xf numFmtId="0" fontId="60" fillId="0" borderId="0" xfId="0" applyFont="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3" fillId="0" borderId="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 xfId="0" applyFont="1" applyBorder="1" applyAlignment="1">
      <alignment horizontal="center"/>
    </xf>
    <xf numFmtId="0" fontId="3" fillId="0" borderId="3"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5" fillId="0" borderId="4" xfId="0" applyFont="1" applyBorder="1" applyAlignment="1">
      <alignment horizont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9" xfId="0" applyFont="1" applyBorder="1" applyAlignment="1">
      <alignment horizontal="center" vertical="center"/>
    </xf>
    <xf numFmtId="0" fontId="3" fillId="0" borderId="23" xfId="0" applyFont="1" applyBorder="1" applyAlignment="1">
      <alignment horizontal="center" vertical="center"/>
    </xf>
    <xf numFmtId="0" fontId="8" fillId="7" borderId="9"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9" fillId="7" borderId="0" xfId="0" applyFont="1" applyFill="1" applyAlignment="1">
      <alignment horizontal="center"/>
    </xf>
    <xf numFmtId="0" fontId="17" fillId="7" borderId="0" xfId="0" applyFont="1" applyFill="1" applyAlignment="1">
      <alignment horizontal="center"/>
    </xf>
    <xf numFmtId="0" fontId="8" fillId="0" borderId="9"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2" fillId="0" borderId="0" xfId="0" applyFont="1" applyFill="1" applyAlignment="1">
      <alignment horizontal="center"/>
    </xf>
    <xf numFmtId="0" fontId="9" fillId="0" borderId="0" xfId="0" applyFont="1" applyFill="1" applyAlignment="1">
      <alignment horizontal="center" wrapText="1"/>
    </xf>
    <xf numFmtId="0" fontId="4" fillId="0" borderId="0" xfId="0" applyFont="1" applyFill="1" applyAlignment="1">
      <alignment horizontal="center"/>
    </xf>
  </cellXfs>
  <cellStyles count="36">
    <cellStyle name="??_kc-elec system check list" xfId="1"/>
    <cellStyle name="=" xfId="2"/>
    <cellStyle name="Comma" xfId="3" builtinId="3"/>
    <cellStyle name="Comma 10" xfId="4"/>
    <cellStyle name="Comma 2" xfId="5"/>
    <cellStyle name="Comma 2 2" xfId="6"/>
    <cellStyle name="Comma 3" xfId="7"/>
    <cellStyle name="Header1" xfId="8"/>
    <cellStyle name="Header2" xfId="9"/>
    <cellStyle name="Hoa-Scholl" xfId="10"/>
    <cellStyle name="Normal" xfId="0" builtinId="0"/>
    <cellStyle name="Normal 2" xfId="11"/>
    <cellStyle name="Normal 2 10" xfId="12"/>
    <cellStyle name="Normal 2 10 2" xfId="13"/>
    <cellStyle name="Normal 2 2" xfId="14"/>
    <cellStyle name="Normal 3" xfId="15"/>
    <cellStyle name="Normal 4" xfId="16"/>
    <cellStyle name="Normal 5" xfId="17"/>
    <cellStyle name="Normal_Bieu mau (CV ) 2 10" xfId="18"/>
    <cellStyle name="Normal_Sheet1" xfId="19"/>
    <cellStyle name="똿뗦먛귟 [0.00]_PRODUCT DETAIL Q1" xfId="20"/>
    <cellStyle name="똿뗦먛귟_PRODUCT DETAIL Q1" xfId="21"/>
    <cellStyle name="믅됞 [0.00]_PRODUCT DETAIL Q1" xfId="22"/>
    <cellStyle name="믅됞_PRODUCT DETAIL Q1" xfId="23"/>
    <cellStyle name="백분율_95" xfId="24"/>
    <cellStyle name="뷭?_BOOKSHIP" xfId="25"/>
    <cellStyle name="콤마 [0]_1202" xfId="26"/>
    <cellStyle name="콤마_1202" xfId="27"/>
    <cellStyle name="통화 [0]_1202" xfId="28"/>
    <cellStyle name="통화_1202" xfId="29"/>
    <cellStyle name="표준_(정보부문)월별인원계획" xfId="30"/>
    <cellStyle name="一般_Book1" xfId="31"/>
    <cellStyle name="千分位[0]_Book1" xfId="32"/>
    <cellStyle name="千分位_Book1" xfId="33"/>
    <cellStyle name="貨幣 [0]_Book1" xfId="34"/>
    <cellStyle name="貨幣_Book1" xfId="3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254635</xdr:colOff>
      <xdr:row>30</xdr:row>
      <xdr:rowOff>0</xdr:rowOff>
    </xdr:from>
    <xdr:to>
      <xdr:col>3</xdr:col>
      <xdr:colOff>31</xdr:colOff>
      <xdr:row>30</xdr:row>
      <xdr:rowOff>0</xdr:rowOff>
    </xdr:to>
    <xdr:sp macro="" textlink="">
      <xdr:nvSpPr>
        <xdr:cNvPr id="2" name="Text Box 1"/>
        <xdr:cNvSpPr txBox="1">
          <a:spLocks noChangeArrowheads="1"/>
        </xdr:cNvSpPr>
      </xdr:nvSpPr>
      <xdr:spPr>
        <a:xfrm>
          <a:off x="3369945" y="8408670"/>
          <a:ext cx="813435" cy="0"/>
        </a:xfrm>
        <a:prstGeom prst="rect">
          <a:avLst/>
        </a:prstGeom>
        <a:solidFill>
          <a:srgbClr val="FFFFFF"/>
        </a:solidFill>
        <a:ln w="9525">
          <a:solidFill>
            <a:srgbClr val="FFFFFF"/>
          </a:solidFill>
          <a:miter lim="800000"/>
        </a:ln>
      </xdr:spPr>
      <xdr:txBody>
        <a:bodyPr vertOverflow="clip" wrap="square" lIns="27432" tIns="32004" rIns="27432" bIns="0" anchor="t" upright="1"/>
        <a:lstStyle/>
        <a:p>
          <a:pPr algn="ctr" rtl="1">
            <a:defRPr sz="1000"/>
          </a:pPr>
          <a:r>
            <a:rPr lang="en-US" sz="1000" b="1" i="0" strike="noStrike">
              <a:solidFill>
                <a:srgbClr val="000000"/>
              </a:solidFill>
              <a:latin typeface="VNI-Times"/>
            </a:rPr>
            <a:t>MC, ngaøy   thaùng 6 naêm 2004</a:t>
          </a:r>
        </a:p>
        <a:p>
          <a:pPr algn="ctr" rtl="1">
            <a:defRPr sz="1000"/>
          </a:pPr>
          <a:r>
            <a:rPr lang="en-US" sz="1000" b="1" i="0" strike="noStrike">
              <a:solidFill>
                <a:srgbClr val="000000"/>
              </a:solidFill>
              <a:latin typeface="VNI-Times"/>
            </a:rPr>
            <a:t>N HUYỆN</a:t>
          </a:r>
        </a:p>
        <a:p>
          <a:pPr algn="ctr" rtl="1">
            <a:defRPr sz="1000"/>
          </a:pPr>
          <a:r>
            <a:rPr lang="en-US" sz="1000" b="1" i="0" strike="noStrike">
              <a:solidFill>
                <a:srgbClr val="000000"/>
              </a:solidFill>
              <a:latin typeface="VNI-Times"/>
            </a:rPr>
            <a:t>CHỦ TỊCH</a:t>
          </a:r>
        </a:p>
      </xdr:txBody>
    </xdr:sp>
    <xdr:clientData/>
  </xdr:twoCellAnchor>
  <xdr:twoCellAnchor>
    <xdr:from>
      <xdr:col>3</xdr:col>
      <xdr:colOff>0</xdr:colOff>
      <xdr:row>1</xdr:row>
      <xdr:rowOff>0</xdr:rowOff>
    </xdr:from>
    <xdr:to>
      <xdr:col>3</xdr:col>
      <xdr:colOff>0</xdr:colOff>
      <xdr:row>2</xdr:row>
      <xdr:rowOff>0</xdr:rowOff>
    </xdr:to>
    <xdr:sp macro="" textlink="">
      <xdr:nvSpPr>
        <xdr:cNvPr id="49198" name="Text Box 2"/>
        <xdr:cNvSpPr txBox="1">
          <a:spLocks noChangeArrowheads="1"/>
        </xdr:cNvSpPr>
      </xdr:nvSpPr>
      <xdr:spPr bwMode="auto">
        <a:xfrm>
          <a:off x="3895725" y="209550"/>
          <a:ext cx="0" cy="238125"/>
        </a:xfrm>
        <a:prstGeom prst="rect">
          <a:avLst/>
        </a:prstGeom>
        <a:solidFill>
          <a:srgbClr val="FFFFFF"/>
        </a:solidFill>
        <a:ln w="9525">
          <a:solidFill>
            <a:srgbClr val="FFFFFF"/>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2</xdr:row>
      <xdr:rowOff>0</xdr:rowOff>
    </xdr:to>
    <xdr:sp macro="" textlink="">
      <xdr:nvSpPr>
        <xdr:cNvPr id="47289" name="Text Box 2"/>
        <xdr:cNvSpPr txBox="1">
          <a:spLocks noChangeArrowheads="1"/>
        </xdr:cNvSpPr>
      </xdr:nvSpPr>
      <xdr:spPr bwMode="auto">
        <a:xfrm>
          <a:off x="4029075" y="0"/>
          <a:ext cx="0" cy="476250"/>
        </a:xfrm>
        <a:prstGeom prst="rect">
          <a:avLst/>
        </a:prstGeom>
        <a:solidFill>
          <a:srgbClr val="FFFFFF"/>
        </a:solidFill>
        <a:ln w="9525">
          <a:solidFill>
            <a:srgbClr val="FFFFFF"/>
          </a:solidFill>
          <a:miter lim="800000"/>
          <a:headEnd/>
          <a:tailEnd/>
        </a:ln>
      </xdr:spPr>
    </xdr:sp>
    <xdr:clientData/>
  </xdr:twoCellAnchor>
  <xdr:twoCellAnchor>
    <xdr:from>
      <xdr:col>4</xdr:col>
      <xdr:colOff>0</xdr:colOff>
      <xdr:row>0</xdr:row>
      <xdr:rowOff>0</xdr:rowOff>
    </xdr:from>
    <xdr:to>
      <xdr:col>4</xdr:col>
      <xdr:colOff>0</xdr:colOff>
      <xdr:row>2</xdr:row>
      <xdr:rowOff>0</xdr:rowOff>
    </xdr:to>
    <xdr:sp macro="" textlink="">
      <xdr:nvSpPr>
        <xdr:cNvPr id="47290" name="Text Box 2"/>
        <xdr:cNvSpPr txBox="1">
          <a:spLocks noChangeArrowheads="1"/>
        </xdr:cNvSpPr>
      </xdr:nvSpPr>
      <xdr:spPr bwMode="auto">
        <a:xfrm>
          <a:off x="5210175" y="0"/>
          <a:ext cx="0" cy="476250"/>
        </a:xfrm>
        <a:prstGeom prst="rect">
          <a:avLst/>
        </a:prstGeom>
        <a:solidFill>
          <a:srgbClr val="FFFFFF"/>
        </a:solidFill>
        <a:ln w="9525">
          <a:solidFill>
            <a:srgbClr val="FFFFFF"/>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3</xdr:row>
      <xdr:rowOff>0</xdr:rowOff>
    </xdr:to>
    <xdr:sp macro="" textlink="">
      <xdr:nvSpPr>
        <xdr:cNvPr id="43345" name="Text Box 2"/>
        <xdr:cNvSpPr txBox="1">
          <a:spLocks noChangeArrowheads="1"/>
        </xdr:cNvSpPr>
      </xdr:nvSpPr>
      <xdr:spPr bwMode="auto">
        <a:xfrm>
          <a:off x="9753600" y="0"/>
          <a:ext cx="0" cy="619125"/>
        </a:xfrm>
        <a:prstGeom prst="rect">
          <a:avLst/>
        </a:prstGeom>
        <a:solidFill>
          <a:srgbClr val="FFFFFF"/>
        </a:solidFill>
        <a:ln w="9525">
          <a:solidFill>
            <a:srgbClr val="FFFFFF"/>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0</xdr:row>
      <xdr:rowOff>0</xdr:rowOff>
    </xdr:from>
    <xdr:to>
      <xdr:col>16</xdr:col>
      <xdr:colOff>0</xdr:colOff>
      <xdr:row>2</xdr:row>
      <xdr:rowOff>0</xdr:rowOff>
    </xdr:to>
    <xdr:sp macro="" textlink="">
      <xdr:nvSpPr>
        <xdr:cNvPr id="42327" name="Text Box 2"/>
        <xdr:cNvSpPr txBox="1">
          <a:spLocks noChangeArrowheads="1"/>
        </xdr:cNvSpPr>
      </xdr:nvSpPr>
      <xdr:spPr bwMode="auto">
        <a:xfrm>
          <a:off x="10934700" y="0"/>
          <a:ext cx="0" cy="409575"/>
        </a:xfrm>
        <a:prstGeom prst="rect">
          <a:avLst/>
        </a:prstGeom>
        <a:solidFill>
          <a:srgbClr val="FFFFFF"/>
        </a:solidFill>
        <a:ln w="9525">
          <a:solidFill>
            <a:srgbClr val="FFFFFF"/>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Downloads\Khue\2002\XN_KSTK\HO_SO\LINH\BEN-CAU\LP-NDIEN\BEN-CAU\MSOF43\EXCEL\TAI_VU\HDONG_2.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HDONG_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Tra\Downloads\LUUDIA\HUNG\LUUXLS\KHKTHUAT\CYEN\LUUXLS\KHKTHUAT\CBINH\NKUBAN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ra\Downloads\Khue\2002\HOSO\T-BANG\MSOF43\EXCEL\TAI_VU\HDONG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ddd_n2\c\DATA\NHUT\DT_MAU\DU_TOAN.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HDONG_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ra\Downloads\HUNG\LUUXLS\KHKTHUAT\CBINH\CDSPHAM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ra\Downloads\LUUDIA\HUNG\LUUXLS\KHKTHUAT\CYEN\LUUXLS\KHKTHUAT\CBINH\CDSPHAM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ra\Downloads\LUUDIA\HUNG\LUUXLS\KHKTHUAT\CYEN\LUUXLS\KHKTHUAT\CBINH\NKUBAN6.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MAU-DU_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inh\d\NHUT\HO-SO-1999\THI%20XA\LE%20VAN%20TAM\BC-LE%20VAN%20T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6"/>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5"/>
      <sheetName val="Sheet16"/>
      <sheetName val="Sheet17"/>
      <sheetName val="Sheet18"/>
      <sheetName val="Sheet20"/>
      <sheetName val="Sheet21"/>
      <sheetName val="Sheet22"/>
      <sheetName val="Sheet23"/>
      <sheetName val="Sheet24"/>
      <sheetName val="Sheet25"/>
      <sheetName val="Sheet26"/>
      <sheetName val="Sheet19"/>
      <sheetName val="XDCB"/>
      <sheetName val="Sheet1 (6)"/>
      <sheetName val="XL4Poppy"/>
      <sheetName val="DI-ESTI"/>
      <sheetName val="LEGEND"/>
      <sheetName val="VAO"/>
      <sheetName val="Chi tiet"/>
      <sheetName val="KH-Q1,Q2,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5)"/>
      <sheetName val="Sheet9 (2)"/>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6"/>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CB"/>
      <sheetName val="BANGTRA"/>
      <sheetName val="Sheet1"/>
      <sheetName val="Sheet2"/>
      <sheetName val="Sheet3"/>
      <sheetName val="C.SET"/>
      <sheetName val="DIEN"/>
      <sheetName val="NUOC"/>
      <sheetName val="LEPHIQUACAU"/>
      <sheetName val="Sheet5"/>
      <sheetName val="PTVL"/>
      <sheetName val="DIA CHI VL"/>
      <sheetName val="DON GIA"/>
      <sheetName val="VAN CHUYEN VT (2)"/>
      <sheetName val="THVL"/>
      <sheetName val="KINH PHI"/>
      <sheetName val="Sheet4"/>
      <sheetName val="Sheet4 (2)"/>
      <sheetName val="SL&amp;DATA"/>
      <sheetName val="KINH PHI (2)"/>
      <sheetName val="BC L-V-Tam"/>
      <sheetName val="gv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6"/>
      <sheetName val="Sheet5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5"/>
      <sheetName val="Sheet16"/>
      <sheetName val="Sheet17"/>
      <sheetName val="Sheet18"/>
      <sheetName val="Sheet20"/>
      <sheetName val="Sheet21"/>
      <sheetName val="Sheet22"/>
      <sheetName val="Sheet23"/>
      <sheetName val="Sheet24"/>
      <sheetName val="Sheet25"/>
      <sheetName val="Sheet19"/>
      <sheetName val="XDCB"/>
      <sheetName val="Sheet1 (6)"/>
      <sheetName val="XL4Poppy"/>
      <sheetName val="DI-ESTI"/>
      <sheetName val="LEGEND"/>
      <sheetName val="VAO"/>
      <sheetName val="Chi tiet"/>
      <sheetName val="KH-Q1,Q2,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TM"/>
      <sheetName val="Coso-lap.DA"/>
      <sheetName val="DK-Tu.nhien"/>
      <sheetName val="Su-canthiet"/>
      <sheetName val="Quy-mo XD"/>
      <sheetName val="GP-Mbang"/>
      <sheetName val="Cac-pa"/>
      <sheetName val="Kinh-te"/>
      <sheetName val="Moi-truong"/>
      <sheetName val="To-chuc"/>
      <sheetName val="Edanhoi"/>
      <sheetName val="g-toa"/>
      <sheetName val="KCAU 3L"/>
      <sheetName val="KCAU 3L (2)"/>
      <sheetName val="TH-KL"/>
      <sheetName val="TH-KL (Vh)"/>
      <sheetName val="TK CONG"/>
      <sheetName val="TK-CTBB"/>
      <sheetName val="DG-K.PHI "/>
      <sheetName val="TH-KPHI"/>
      <sheetName val="Gia-DADT"/>
      <sheetName val="Gia-TKKT"/>
      <sheetName val="TH-KL (C)"/>
      <sheetName val="TH-KL (2)"/>
      <sheetName val="DG-K.PHI  (2)"/>
      <sheetName val="TH-KPHI (2)"/>
      <sheetName val="Gia-DADT (2)"/>
      <sheetName val="Gia-TKKT (2)"/>
      <sheetName val="BCDT A4"/>
      <sheetName val="BAO CAO"/>
      <sheetName val="TH-KL (BC)"/>
      <sheetName val="KINH PHI (bc)"/>
      <sheetName val="TH-KL (Vh) (BC)"/>
      <sheetName val="KINH PHI (Vh) (BC)"/>
      <sheetName val="TH-KL (C) (BC)"/>
      <sheetName val="KINH PHI (C) (BC)"/>
      <sheetName val="TH-KL (CTBB) (BC)"/>
      <sheetName val="KINH PHI(CTBB) (BC)"/>
      <sheetName val="BCDT.CONG AN H TANBIEN"/>
      <sheetName val="nhap"/>
      <sheetName val="BCDT dmc "/>
      <sheetName val="00000000"/>
      <sheetName val="XL4Poppy"/>
      <sheetName val="Sheet26"/>
      <sheetName val="Sheet1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 KPHI 1"/>
      <sheetName val="Sheet1"/>
      <sheetName val="BC (CU)"/>
      <sheetName val="BC L-V-Tam"/>
      <sheetName val="DG-K.PHI 1"/>
      <sheetName val="DG-K.PHI 2"/>
      <sheetName val="DG-K.PHI 3"/>
      <sheetName val="CONG-SUA"/>
      <sheetName val="DEN BU"/>
      <sheetName val="TH KPHI 1"/>
      <sheetName val="TH KPHI 2"/>
      <sheetName val="TH KPHI 3"/>
      <sheetName val="cong trai"/>
      <sheetName val="cong phai"/>
      <sheetName val="KCAU 2L (p.an 1)"/>
      <sheetName val="KCAU 3L (p.an 2)"/>
      <sheetName val="TH KPHI 2 (2)"/>
      <sheetName val="TH KPHI (chinh)"/>
      <sheetName val="CONG-LVT (CU)"/>
      <sheetName val="TH VLIEU 1"/>
      <sheetName val="BIA BCAO"/>
      <sheetName val="MUC LUC (D)"/>
      <sheetName val="CAC CT NAM 2004"/>
      <sheetName val="T3"/>
      <sheetName val="T4"/>
      <sheetName val="T5"/>
      <sheetName val="T6"/>
      <sheetName val="T7"/>
      <sheetName val="T8"/>
      <sheetName val="T9"/>
      <sheetName val="T10"/>
      <sheetName val="T11"/>
      <sheetName val="T12"/>
      <sheetName val="DThu"/>
      <sheetName val="Chart1"/>
      <sheetName val="THop Vtu"/>
      <sheetName val="XL4Poppy"/>
      <sheetName val="BC L_V_Tam"/>
      <sheetName val="Giathanh1m3BT"/>
      <sheetName val="Sheet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refreshError="1"/>
      <sheetData sheetId="38" refreshError="1"/>
      <sheetData sheetId="39"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C15" sqref="C15"/>
    </sheetView>
  </sheetViews>
  <sheetFormatPr defaultRowHeight="12.75"/>
  <cols>
    <col min="1" max="1" width="6" style="99" customWidth="1"/>
    <col min="2" max="2" width="27" style="38" customWidth="1"/>
    <col min="3" max="3" width="66.85546875" style="100" customWidth="1"/>
    <col min="4" max="4" width="12.85546875" style="38" customWidth="1"/>
    <col min="5" max="5" width="9.140625" style="38" bestFit="1"/>
    <col min="6" max="16384" width="9.140625" style="38"/>
  </cols>
  <sheetData>
    <row r="1" spans="1:10" ht="25.5" customHeight="1">
      <c r="C1" s="6"/>
    </row>
    <row r="2" spans="1:10" ht="45" customHeight="1">
      <c r="A2" s="494" t="s">
        <v>770</v>
      </c>
      <c r="B2" s="495"/>
      <c r="C2" s="495"/>
    </row>
    <row r="3" spans="1:10" ht="18.75">
      <c r="A3" s="496"/>
      <c r="B3" s="496"/>
      <c r="C3" s="496"/>
    </row>
    <row r="4" spans="1:10" ht="37.5" customHeight="1">
      <c r="A4" s="137" t="s">
        <v>0</v>
      </c>
      <c r="B4" s="138" t="s">
        <v>1</v>
      </c>
      <c r="C4" s="139" t="s">
        <v>2</v>
      </c>
    </row>
    <row r="5" spans="1:10" s="132" customFormat="1" ht="36.75" customHeight="1">
      <c r="A5" s="140">
        <v>1</v>
      </c>
      <c r="B5" s="141" t="s">
        <v>3</v>
      </c>
      <c r="C5" s="142" t="s">
        <v>771</v>
      </c>
      <c r="E5" s="143"/>
    </row>
    <row r="6" spans="1:10" s="133" customFormat="1" ht="36.75" customHeight="1">
      <c r="A6" s="144">
        <v>2</v>
      </c>
      <c r="B6" s="145" t="s">
        <v>4</v>
      </c>
      <c r="C6" s="146" t="s">
        <v>772</v>
      </c>
      <c r="F6" s="147"/>
      <c r="G6" s="147"/>
      <c r="H6" s="147"/>
      <c r="I6" s="147"/>
      <c r="J6" s="147"/>
    </row>
    <row r="7" spans="1:10" s="133" customFormat="1" ht="36.75" customHeight="1">
      <c r="A7" s="144">
        <v>3</v>
      </c>
      <c r="B7" s="145" t="s">
        <v>5</v>
      </c>
      <c r="C7" s="146" t="s">
        <v>773</v>
      </c>
      <c r="E7" s="148"/>
    </row>
    <row r="8" spans="1:10" s="134" customFormat="1" ht="36.75" customHeight="1">
      <c r="A8" s="144">
        <v>4</v>
      </c>
      <c r="B8" s="145" t="s">
        <v>6</v>
      </c>
      <c r="C8" s="146" t="s">
        <v>774</v>
      </c>
      <c r="D8" s="149"/>
      <c r="E8" s="150"/>
    </row>
    <row r="9" spans="1:10" s="135" customFormat="1" ht="36.75" customHeight="1">
      <c r="A9" s="144">
        <v>5</v>
      </c>
      <c r="B9" s="145" t="s">
        <v>7</v>
      </c>
      <c r="C9" s="146" t="s">
        <v>775</v>
      </c>
    </row>
    <row r="10" spans="1:10" s="135" customFormat="1" ht="36.75" customHeight="1">
      <c r="A10" s="144">
        <v>6</v>
      </c>
      <c r="B10" s="145" t="s">
        <v>8</v>
      </c>
      <c r="C10" s="146" t="s">
        <v>776</v>
      </c>
    </row>
    <row r="11" spans="1:10" s="135" customFormat="1" ht="36.75" customHeight="1">
      <c r="A11" s="144">
        <v>7</v>
      </c>
      <c r="B11" s="145" t="s">
        <v>9</v>
      </c>
      <c r="C11" s="151" t="s">
        <v>777</v>
      </c>
    </row>
    <row r="12" spans="1:10" s="135" customFormat="1" ht="36.75" customHeight="1">
      <c r="A12" s="144">
        <v>8</v>
      </c>
      <c r="B12" s="145" t="s">
        <v>10</v>
      </c>
      <c r="C12" s="152" t="s">
        <v>778</v>
      </c>
    </row>
    <row r="13" spans="1:10" s="136" customFormat="1" ht="36.75" customHeight="1">
      <c r="A13" s="144">
        <v>9</v>
      </c>
      <c r="B13" s="145" t="s">
        <v>11</v>
      </c>
      <c r="C13" s="146" t="s">
        <v>779</v>
      </c>
    </row>
    <row r="14" spans="1:10" s="136" customFormat="1" ht="36.75" customHeight="1">
      <c r="A14" s="144">
        <v>10</v>
      </c>
      <c r="B14" s="145" t="s">
        <v>12</v>
      </c>
      <c r="C14" s="146" t="s">
        <v>780</v>
      </c>
    </row>
    <row r="15" spans="1:10" s="136" customFormat="1" ht="36.75" customHeight="1">
      <c r="A15" s="153">
        <v>11</v>
      </c>
      <c r="B15" s="154" t="s">
        <v>13</v>
      </c>
      <c r="C15" s="155" t="s">
        <v>781</v>
      </c>
    </row>
    <row r="16" spans="1:10" ht="21.75" hidden="1" customHeight="1">
      <c r="A16" s="123">
        <v>19</v>
      </c>
      <c r="B16" s="124" t="s">
        <v>14</v>
      </c>
      <c r="C16" s="125">
        <f>C17</f>
        <v>0</v>
      </c>
      <c r="D16" s="126"/>
    </row>
    <row r="17" spans="1:10" ht="21.75" hidden="1" customHeight="1">
      <c r="A17" s="127">
        <v>20</v>
      </c>
      <c r="B17" s="128" t="s">
        <v>15</v>
      </c>
      <c r="C17" s="129"/>
    </row>
    <row r="18" spans="1:10" ht="21.75" hidden="1" customHeight="1">
      <c r="A18" s="127">
        <v>21</v>
      </c>
      <c r="B18" s="156" t="s">
        <v>16</v>
      </c>
    </row>
    <row r="19" spans="1:10" ht="16.5">
      <c r="C19" s="96"/>
    </row>
    <row r="20" spans="1:10" ht="15.75" customHeight="1">
      <c r="C20" s="6"/>
    </row>
    <row r="21" spans="1:10" ht="15.75">
      <c r="B21" s="6"/>
    </row>
    <row r="23" spans="1:10" ht="15.75">
      <c r="C23" s="131"/>
    </row>
    <row r="24" spans="1:10" ht="34.5" customHeight="1">
      <c r="B24" s="130"/>
      <c r="D24" s="131"/>
      <c r="E24" s="131"/>
      <c r="F24" s="131"/>
      <c r="G24" s="131"/>
      <c r="H24" s="131"/>
      <c r="I24" s="131"/>
      <c r="J24" s="131"/>
    </row>
  </sheetData>
  <mergeCells count="2">
    <mergeCell ref="A2:C2"/>
    <mergeCell ref="A3:C3"/>
  </mergeCells>
  <printOptions horizontalCentered="1"/>
  <pageMargins left="0.32" right="0.2" top="0.54" bottom="0.2" header="0.5" footer="0.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55"/>
  <sheetViews>
    <sheetView workbookViewId="0">
      <pane xSplit="3" ySplit="10" topLeftCell="D11" activePane="bottomRight" state="frozen"/>
      <selection pane="topRight" activeCell="D1" sqref="D1"/>
      <selection pane="bottomLeft" activeCell="A11" sqref="A11"/>
      <selection pane="bottomRight" activeCell="I61" sqref="I61"/>
    </sheetView>
  </sheetViews>
  <sheetFormatPr defaultRowHeight="15"/>
  <cols>
    <col min="1" max="1" width="4.7109375" style="275" customWidth="1"/>
    <col min="2" max="2" width="25.85546875" style="186" customWidth="1"/>
    <col min="3" max="3" width="12.5703125" style="186" bestFit="1" customWidth="1"/>
    <col min="4" max="4" width="10.85546875" style="186" customWidth="1"/>
    <col min="5" max="5" width="7.5703125" style="186" customWidth="1"/>
    <col min="6" max="6" width="8.85546875" style="186" customWidth="1"/>
    <col min="7" max="7" width="9" style="186" customWidth="1"/>
    <col min="8" max="8" width="9.140625" style="186" customWidth="1"/>
    <col min="9" max="9" width="8.85546875" style="186" customWidth="1"/>
    <col min="10" max="10" width="7.5703125" style="186" customWidth="1"/>
    <col min="11" max="11" width="7.28515625" style="186" customWidth="1"/>
    <col min="12" max="12" width="8.42578125" style="186" customWidth="1"/>
    <col min="13" max="13" width="8.5703125" style="186" customWidth="1"/>
    <col min="14" max="14" width="7" style="192" customWidth="1"/>
    <col min="15" max="15" width="7.7109375" style="192" customWidth="1"/>
    <col min="16" max="16" width="9.85546875" style="186" customWidth="1"/>
    <col min="17" max="17" width="9.28515625" style="186" customWidth="1"/>
    <col min="18" max="18" width="8.7109375" style="186" customWidth="1"/>
    <col min="19" max="19" width="8.42578125" style="275" customWidth="1"/>
    <col min="20" max="16384" width="9.140625" style="186"/>
  </cols>
  <sheetData>
    <row r="1" spans="1:24" ht="16.5">
      <c r="A1" s="2" t="s">
        <v>17</v>
      </c>
      <c r="P1" s="5" t="s">
        <v>10</v>
      </c>
      <c r="Q1" s="286"/>
      <c r="R1" s="286"/>
      <c r="V1" s="5"/>
      <c r="W1" s="5"/>
      <c r="X1" s="5"/>
    </row>
    <row r="2" spans="1:24" ht="15.75">
      <c r="P2" s="5"/>
      <c r="Q2" s="276"/>
      <c r="R2" s="276"/>
      <c r="V2" s="5"/>
      <c r="W2" s="5"/>
      <c r="X2" s="5"/>
    </row>
    <row r="3" spans="1:24" ht="18.75" customHeight="1">
      <c r="A3" s="528" t="s">
        <v>791</v>
      </c>
      <c r="B3" s="528"/>
      <c r="C3" s="528"/>
      <c r="D3" s="528"/>
      <c r="E3" s="528"/>
      <c r="F3" s="528"/>
      <c r="G3" s="528"/>
      <c r="H3" s="528"/>
      <c r="I3" s="528"/>
      <c r="J3" s="528"/>
      <c r="K3" s="528"/>
      <c r="L3" s="528"/>
      <c r="M3" s="528"/>
      <c r="N3" s="528"/>
      <c r="O3" s="528"/>
      <c r="P3" s="528"/>
      <c r="Q3" s="528"/>
      <c r="R3" s="528"/>
    </row>
    <row r="4" spans="1:24" ht="18.75" customHeight="1">
      <c r="A4" s="497" t="s">
        <v>18</v>
      </c>
      <c r="B4" s="497"/>
      <c r="C4" s="497"/>
      <c r="D4" s="497"/>
      <c r="E4" s="497"/>
      <c r="F4" s="497"/>
      <c r="G4" s="497"/>
      <c r="H4" s="497"/>
      <c r="I4" s="497"/>
      <c r="J4" s="497"/>
      <c r="K4" s="497"/>
      <c r="L4" s="497"/>
      <c r="M4" s="497"/>
      <c r="N4" s="497"/>
      <c r="O4" s="497"/>
      <c r="P4" s="182"/>
      <c r="Q4" s="182"/>
      <c r="R4" s="182"/>
    </row>
    <row r="5" spans="1:24" ht="15.75">
      <c r="Q5" s="529" t="s">
        <v>273</v>
      </c>
      <c r="R5" s="529"/>
    </row>
    <row r="6" spans="1:24" ht="15.75" customHeight="1">
      <c r="A6" s="503" t="s">
        <v>41</v>
      </c>
      <c r="B6" s="503" t="s">
        <v>239</v>
      </c>
      <c r="C6" s="503" t="s">
        <v>86</v>
      </c>
      <c r="D6" s="503" t="s">
        <v>240</v>
      </c>
      <c r="E6" s="503" t="s">
        <v>241</v>
      </c>
      <c r="F6" s="526" t="s">
        <v>190</v>
      </c>
      <c r="G6" s="526" t="s">
        <v>191</v>
      </c>
      <c r="H6" s="503" t="s">
        <v>192</v>
      </c>
      <c r="I6" s="503" t="s">
        <v>193</v>
      </c>
      <c r="J6" s="503" t="s">
        <v>194</v>
      </c>
      <c r="K6" s="503" t="s">
        <v>195</v>
      </c>
      <c r="L6" s="503" t="s">
        <v>196</v>
      </c>
      <c r="M6" s="503" t="s">
        <v>197</v>
      </c>
      <c r="N6" s="530" t="s">
        <v>242</v>
      </c>
      <c r="O6" s="530"/>
      <c r="P6" s="503" t="s">
        <v>198</v>
      </c>
      <c r="Q6" s="503" t="s">
        <v>199</v>
      </c>
      <c r="R6" s="503" t="s">
        <v>200</v>
      </c>
      <c r="S6" s="524" t="s">
        <v>292</v>
      </c>
    </row>
    <row r="7" spans="1:24" ht="152.25" customHeight="1">
      <c r="A7" s="503"/>
      <c r="B7" s="503"/>
      <c r="C7" s="503"/>
      <c r="D7" s="503"/>
      <c r="E7" s="503"/>
      <c r="F7" s="527"/>
      <c r="G7" s="527"/>
      <c r="H7" s="503"/>
      <c r="I7" s="503"/>
      <c r="J7" s="503"/>
      <c r="K7" s="503"/>
      <c r="L7" s="503"/>
      <c r="M7" s="503"/>
      <c r="N7" s="191" t="s">
        <v>243</v>
      </c>
      <c r="O7" s="191" t="s">
        <v>244</v>
      </c>
      <c r="P7" s="503"/>
      <c r="Q7" s="503"/>
      <c r="R7" s="503"/>
      <c r="S7" s="525"/>
    </row>
    <row r="8" spans="1:24" ht="15.75">
      <c r="A8" s="27" t="s">
        <v>20</v>
      </c>
      <c r="B8" s="27" t="s">
        <v>35</v>
      </c>
      <c r="C8" s="27">
        <v>1</v>
      </c>
      <c r="D8" s="27">
        <v>2</v>
      </c>
      <c r="E8" s="27">
        <v>3</v>
      </c>
      <c r="F8" s="27">
        <v>4</v>
      </c>
      <c r="G8" s="27">
        <v>5</v>
      </c>
      <c r="H8" s="27">
        <v>6</v>
      </c>
      <c r="I8" s="27">
        <v>7</v>
      </c>
      <c r="J8" s="27">
        <v>8</v>
      </c>
      <c r="K8" s="27">
        <v>9</v>
      </c>
      <c r="L8" s="27">
        <v>10</v>
      </c>
      <c r="M8" s="27">
        <v>11</v>
      </c>
      <c r="N8" s="191">
        <v>12</v>
      </c>
      <c r="O8" s="191">
        <v>13</v>
      </c>
      <c r="P8" s="27">
        <v>14</v>
      </c>
      <c r="Q8" s="27">
        <v>15</v>
      </c>
      <c r="R8" s="27">
        <v>16</v>
      </c>
      <c r="S8" s="277">
        <v>17</v>
      </c>
    </row>
    <row r="9" spans="1:24" ht="15.75">
      <c r="A9" s="27" t="s">
        <v>20</v>
      </c>
      <c r="B9" s="103" t="s">
        <v>139</v>
      </c>
      <c r="C9" s="278">
        <f>+C10+C53</f>
        <v>416882</v>
      </c>
      <c r="D9" s="278">
        <f t="shared" ref="D9:S9" si="0">+D10+D53</f>
        <v>298242</v>
      </c>
      <c r="E9" s="278">
        <f t="shared" si="0"/>
        <v>130</v>
      </c>
      <c r="F9" s="278">
        <f t="shared" si="0"/>
        <v>4160</v>
      </c>
      <c r="G9" s="278">
        <f t="shared" si="0"/>
        <v>675</v>
      </c>
      <c r="H9" s="278">
        <f t="shared" si="0"/>
        <v>3948</v>
      </c>
      <c r="I9" s="278">
        <f t="shared" si="0"/>
        <v>1585</v>
      </c>
      <c r="J9" s="278">
        <f t="shared" si="0"/>
        <v>1000</v>
      </c>
      <c r="K9" s="278">
        <f t="shared" si="0"/>
        <v>1132</v>
      </c>
      <c r="L9" s="278">
        <f t="shared" si="0"/>
        <v>5196</v>
      </c>
      <c r="M9" s="278">
        <f t="shared" si="0"/>
        <v>21001</v>
      </c>
      <c r="N9" s="278">
        <f t="shared" si="0"/>
        <v>0</v>
      </c>
      <c r="O9" s="278">
        <f t="shared" si="0"/>
        <v>0</v>
      </c>
      <c r="P9" s="278">
        <f t="shared" si="0"/>
        <v>39697</v>
      </c>
      <c r="Q9" s="278">
        <f t="shared" si="0"/>
        <v>20408</v>
      </c>
      <c r="R9" s="278">
        <f t="shared" si="0"/>
        <v>1295</v>
      </c>
      <c r="S9" s="278">
        <f t="shared" si="0"/>
        <v>16384</v>
      </c>
      <c r="U9" s="186">
        <v>207425</v>
      </c>
      <c r="V9" s="284">
        <f>+U9+C9</f>
        <v>624307</v>
      </c>
    </row>
    <row r="10" spans="1:24" s="272" customFormat="1" ht="22.5" customHeight="1">
      <c r="A10" s="246" t="s">
        <v>22</v>
      </c>
      <c r="B10" s="243" t="s">
        <v>293</v>
      </c>
      <c r="C10" s="279">
        <f>SUM(C11:C52)-SUM(C28:C32)</f>
        <v>413865</v>
      </c>
      <c r="D10" s="279">
        <f t="shared" ref="D10:S10" si="1">SUM(D11:D52)-SUM(D28:D32)</f>
        <v>298242</v>
      </c>
      <c r="E10" s="279">
        <f t="shared" si="1"/>
        <v>130</v>
      </c>
      <c r="F10" s="279">
        <f t="shared" si="1"/>
        <v>4160</v>
      </c>
      <c r="G10" s="279">
        <f t="shared" si="1"/>
        <v>675</v>
      </c>
      <c r="H10" s="279">
        <f t="shared" si="1"/>
        <v>3948</v>
      </c>
      <c r="I10" s="279">
        <f t="shared" si="1"/>
        <v>1585</v>
      </c>
      <c r="J10" s="279">
        <f t="shared" si="1"/>
        <v>1000</v>
      </c>
      <c r="K10" s="279">
        <f t="shared" si="1"/>
        <v>1132</v>
      </c>
      <c r="L10" s="279">
        <f t="shared" si="1"/>
        <v>5196</v>
      </c>
      <c r="M10" s="279">
        <f t="shared" si="1"/>
        <v>21001</v>
      </c>
      <c r="N10" s="279">
        <f t="shared" si="1"/>
        <v>0</v>
      </c>
      <c r="O10" s="279">
        <f t="shared" si="1"/>
        <v>0</v>
      </c>
      <c r="P10" s="279">
        <f>SUM(P11:P52)-SUM(P28:P32)</f>
        <v>39697</v>
      </c>
      <c r="Q10" s="279">
        <f t="shared" si="1"/>
        <v>20408</v>
      </c>
      <c r="R10" s="279">
        <f t="shared" si="1"/>
        <v>1295</v>
      </c>
      <c r="S10" s="279">
        <f t="shared" si="1"/>
        <v>13367</v>
      </c>
      <c r="V10" s="272">
        <v>9547</v>
      </c>
    </row>
    <row r="11" spans="1:24" ht="15.75">
      <c r="A11" s="189">
        <v>1</v>
      </c>
      <c r="B11" s="184" t="s">
        <v>140</v>
      </c>
      <c r="C11" s="190">
        <f>+D11+E11+F11+G11+H11+I11+J11+K11+L11+M11+P11+Q11+R11+S11</f>
        <v>6332</v>
      </c>
      <c r="D11" s="369"/>
      <c r="E11" s="369"/>
      <c r="F11" s="369"/>
      <c r="G11" s="369"/>
      <c r="H11" s="369"/>
      <c r="I11" s="369"/>
      <c r="J11" s="369"/>
      <c r="K11" s="369"/>
      <c r="L11" s="369"/>
      <c r="M11" s="369">
        <v>38</v>
      </c>
      <c r="N11" s="370"/>
      <c r="O11" s="370"/>
      <c r="P11" s="369">
        <v>6275</v>
      </c>
      <c r="Q11" s="369"/>
      <c r="R11" s="369"/>
      <c r="S11" s="195">
        <v>19</v>
      </c>
      <c r="V11" s="284">
        <f>+V9+V10</f>
        <v>633854</v>
      </c>
    </row>
    <row r="12" spans="1:24" ht="15.75">
      <c r="A12" s="189">
        <v>2</v>
      </c>
      <c r="B12" s="184" t="s">
        <v>141</v>
      </c>
      <c r="C12" s="190">
        <f t="shared" ref="C12:C53" si="2">+D12+E12+F12+G12+H12+I12+J12+K12+L12+M12+P12+Q12+R12+S12</f>
        <v>2529</v>
      </c>
      <c r="D12" s="371"/>
      <c r="E12" s="371"/>
      <c r="F12" s="371"/>
      <c r="G12" s="371"/>
      <c r="H12" s="371"/>
      <c r="I12" s="371"/>
      <c r="J12" s="371"/>
      <c r="K12" s="371"/>
      <c r="L12" s="371"/>
      <c r="M12" s="371">
        <v>54</v>
      </c>
      <c r="N12" s="372"/>
      <c r="O12" s="372"/>
      <c r="P12" s="371">
        <v>1233</v>
      </c>
      <c r="Q12" s="371"/>
      <c r="R12" s="371"/>
      <c r="S12" s="373">
        <v>1242</v>
      </c>
    </row>
    <row r="13" spans="1:24" ht="15.75">
      <c r="A13" s="189">
        <v>3</v>
      </c>
      <c r="B13" s="184" t="s">
        <v>142</v>
      </c>
      <c r="C13" s="190">
        <f t="shared" si="2"/>
        <v>745</v>
      </c>
      <c r="D13" s="371"/>
      <c r="E13" s="371"/>
      <c r="F13" s="371"/>
      <c r="G13" s="371"/>
      <c r="H13" s="371"/>
      <c r="I13" s="371"/>
      <c r="J13" s="371"/>
      <c r="K13" s="371"/>
      <c r="L13" s="371">
        <v>5</v>
      </c>
      <c r="M13" s="371"/>
      <c r="N13" s="372"/>
      <c r="O13" s="372"/>
      <c r="P13" s="371">
        <v>731</v>
      </c>
      <c r="Q13" s="371"/>
      <c r="R13" s="371"/>
      <c r="S13" s="277">
        <v>9</v>
      </c>
    </row>
    <row r="14" spans="1:24" ht="15.75">
      <c r="A14" s="189">
        <v>4</v>
      </c>
      <c r="B14" s="184" t="s">
        <v>143</v>
      </c>
      <c r="C14" s="190">
        <f t="shared" si="2"/>
        <v>12984</v>
      </c>
      <c r="D14" s="371"/>
      <c r="E14" s="371">
        <v>130</v>
      </c>
      <c r="F14" s="371"/>
      <c r="G14" s="371"/>
      <c r="H14" s="371"/>
      <c r="I14" s="371"/>
      <c r="J14" s="371"/>
      <c r="K14" s="371"/>
      <c r="L14" s="371">
        <v>4950</v>
      </c>
      <c r="M14" s="371">
        <v>1300</v>
      </c>
      <c r="N14" s="372"/>
      <c r="O14" s="372"/>
      <c r="P14" s="371">
        <v>1370</v>
      </c>
      <c r="Q14" s="371"/>
      <c r="R14" s="371"/>
      <c r="S14" s="277">
        <v>5234</v>
      </c>
    </row>
    <row r="15" spans="1:24" ht="15.75">
      <c r="A15" s="189">
        <v>5</v>
      </c>
      <c r="B15" s="184" t="s">
        <v>144</v>
      </c>
      <c r="C15" s="190">
        <f t="shared" si="2"/>
        <v>1702</v>
      </c>
      <c r="D15" s="371"/>
      <c r="E15" s="371"/>
      <c r="F15" s="371"/>
      <c r="G15" s="371"/>
      <c r="H15" s="371"/>
      <c r="I15" s="371"/>
      <c r="J15" s="371"/>
      <c r="K15" s="371"/>
      <c r="L15" s="371"/>
      <c r="M15" s="371"/>
      <c r="N15" s="372"/>
      <c r="O15" s="372"/>
      <c r="P15" s="371">
        <v>1690</v>
      </c>
      <c r="Q15" s="371"/>
      <c r="R15" s="371"/>
      <c r="S15" s="277">
        <v>12</v>
      </c>
    </row>
    <row r="16" spans="1:24" ht="15.75">
      <c r="A16" s="189">
        <v>6</v>
      </c>
      <c r="B16" s="184" t="s">
        <v>145</v>
      </c>
      <c r="C16" s="190">
        <f t="shared" si="2"/>
        <v>2319</v>
      </c>
      <c r="D16" s="371"/>
      <c r="E16" s="371"/>
      <c r="F16" s="371"/>
      <c r="G16" s="371"/>
      <c r="H16" s="371"/>
      <c r="I16" s="371"/>
      <c r="J16" s="371"/>
      <c r="K16" s="371"/>
      <c r="L16" s="371"/>
      <c r="M16" s="371"/>
      <c r="N16" s="372"/>
      <c r="O16" s="372"/>
      <c r="P16" s="371">
        <v>2307</v>
      </c>
      <c r="Q16" s="371"/>
      <c r="R16" s="371"/>
      <c r="S16" s="277">
        <v>12</v>
      </c>
    </row>
    <row r="17" spans="1:19" ht="15.75">
      <c r="A17" s="189">
        <v>7</v>
      </c>
      <c r="B17" s="184" t="s">
        <v>146</v>
      </c>
      <c r="C17" s="190">
        <f t="shared" si="2"/>
        <v>27227</v>
      </c>
      <c r="D17" s="371"/>
      <c r="E17" s="371"/>
      <c r="F17" s="371"/>
      <c r="G17" s="371"/>
      <c r="H17" s="371">
        <v>3948</v>
      </c>
      <c r="I17" s="371"/>
      <c r="J17" s="371"/>
      <c r="K17" s="371"/>
      <c r="L17" s="371"/>
      <c r="M17" s="371"/>
      <c r="N17" s="372"/>
      <c r="O17" s="372"/>
      <c r="P17" s="369">
        <v>1410</v>
      </c>
      <c r="Q17" s="371">
        <v>20408</v>
      </c>
      <c r="R17" s="371"/>
      <c r="S17" s="373">
        <v>1461</v>
      </c>
    </row>
    <row r="18" spans="1:19" ht="15.75">
      <c r="A18" s="189">
        <v>8</v>
      </c>
      <c r="B18" s="184" t="s">
        <v>147</v>
      </c>
      <c r="C18" s="190">
        <f t="shared" si="2"/>
        <v>936</v>
      </c>
      <c r="D18" s="371"/>
      <c r="E18" s="371"/>
      <c r="F18" s="371"/>
      <c r="G18" s="371"/>
      <c r="H18" s="371"/>
      <c r="I18" s="371"/>
      <c r="J18" s="371"/>
      <c r="K18" s="371"/>
      <c r="L18" s="371"/>
      <c r="M18" s="371"/>
      <c r="N18" s="372"/>
      <c r="O18" s="372"/>
      <c r="P18" s="371">
        <v>927</v>
      </c>
      <c r="Q18" s="371"/>
      <c r="R18" s="371"/>
      <c r="S18" s="277">
        <v>9</v>
      </c>
    </row>
    <row r="19" spans="1:19" ht="30">
      <c r="A19" s="189">
        <v>9</v>
      </c>
      <c r="B19" s="184" t="s">
        <v>148</v>
      </c>
      <c r="C19" s="190">
        <f t="shared" si="2"/>
        <v>4006</v>
      </c>
      <c r="D19" s="371"/>
      <c r="E19" s="371"/>
      <c r="F19" s="371"/>
      <c r="G19" s="371"/>
      <c r="H19" s="371"/>
      <c r="I19" s="371"/>
      <c r="J19" s="371"/>
      <c r="K19" s="371"/>
      <c r="L19" s="371">
        <v>220</v>
      </c>
      <c r="M19" s="371">
        <v>2200</v>
      </c>
      <c r="N19" s="372"/>
      <c r="O19" s="372"/>
      <c r="P19" s="371">
        <v>1576</v>
      </c>
      <c r="Q19" s="371"/>
      <c r="R19" s="371"/>
      <c r="S19" s="277">
        <v>10</v>
      </c>
    </row>
    <row r="20" spans="1:19" ht="15.75">
      <c r="A20" s="189">
        <v>10</v>
      </c>
      <c r="B20" s="184" t="s">
        <v>149</v>
      </c>
      <c r="C20" s="190">
        <f t="shared" si="2"/>
        <v>4319</v>
      </c>
      <c r="D20" s="371">
        <v>1800</v>
      </c>
      <c r="E20" s="371"/>
      <c r="F20" s="371"/>
      <c r="G20" s="371"/>
      <c r="H20" s="371"/>
      <c r="I20" s="371"/>
      <c r="J20" s="371"/>
      <c r="K20" s="371"/>
      <c r="L20" s="371"/>
      <c r="M20" s="371"/>
      <c r="N20" s="372"/>
      <c r="O20" s="372"/>
      <c r="P20" s="371">
        <v>2508</v>
      </c>
      <c r="Q20" s="371"/>
      <c r="R20" s="371"/>
      <c r="S20" s="277">
        <v>11</v>
      </c>
    </row>
    <row r="21" spans="1:19" ht="15.75">
      <c r="A21" s="189">
        <v>11</v>
      </c>
      <c r="B21" s="184" t="s">
        <v>150</v>
      </c>
      <c r="C21" s="190">
        <f t="shared" si="2"/>
        <v>1050</v>
      </c>
      <c r="D21" s="371"/>
      <c r="E21" s="371"/>
      <c r="F21" s="371"/>
      <c r="G21" s="371"/>
      <c r="H21" s="371"/>
      <c r="I21" s="371"/>
      <c r="J21" s="371"/>
      <c r="K21" s="371"/>
      <c r="L21" s="371"/>
      <c r="M21" s="371"/>
      <c r="N21" s="372"/>
      <c r="O21" s="372"/>
      <c r="P21" s="371">
        <v>1041</v>
      </c>
      <c r="Q21" s="371"/>
      <c r="R21" s="371"/>
      <c r="S21" s="277">
        <v>9</v>
      </c>
    </row>
    <row r="22" spans="1:19" ht="15.75">
      <c r="A22" s="189">
        <v>12</v>
      </c>
      <c r="B22" s="184" t="s">
        <v>151</v>
      </c>
      <c r="C22" s="190">
        <f t="shared" si="2"/>
        <v>1313</v>
      </c>
      <c r="D22" s="371"/>
      <c r="E22" s="371"/>
      <c r="F22" s="371"/>
      <c r="G22" s="371"/>
      <c r="H22" s="371"/>
      <c r="I22" s="371"/>
      <c r="J22" s="371"/>
      <c r="K22" s="371"/>
      <c r="L22" s="371">
        <v>6</v>
      </c>
      <c r="M22" s="371"/>
      <c r="N22" s="372"/>
      <c r="O22" s="372"/>
      <c r="P22" s="371">
        <v>1307</v>
      </c>
      <c r="Q22" s="371"/>
      <c r="R22" s="371"/>
      <c r="S22" s="277"/>
    </row>
    <row r="23" spans="1:19" ht="15.75">
      <c r="A23" s="189">
        <v>13</v>
      </c>
      <c r="B23" s="184" t="s">
        <v>152</v>
      </c>
      <c r="C23" s="190">
        <f t="shared" si="2"/>
        <v>1003</v>
      </c>
      <c r="D23" s="371"/>
      <c r="E23" s="371"/>
      <c r="F23" s="371"/>
      <c r="G23" s="371"/>
      <c r="H23" s="371"/>
      <c r="I23" s="371"/>
      <c r="J23" s="371"/>
      <c r="K23" s="371"/>
      <c r="L23" s="371"/>
      <c r="M23" s="371"/>
      <c r="N23" s="372"/>
      <c r="O23" s="372"/>
      <c r="P23" s="371">
        <v>994</v>
      </c>
      <c r="Q23" s="371"/>
      <c r="R23" s="371"/>
      <c r="S23" s="277">
        <v>9</v>
      </c>
    </row>
    <row r="24" spans="1:19" ht="15.75">
      <c r="A24" s="189">
        <v>14</v>
      </c>
      <c r="B24" s="184" t="s">
        <v>153</v>
      </c>
      <c r="C24" s="190">
        <f t="shared" si="2"/>
        <v>953</v>
      </c>
      <c r="D24" s="371"/>
      <c r="E24" s="371"/>
      <c r="F24" s="371"/>
      <c r="G24" s="371"/>
      <c r="H24" s="371"/>
      <c r="I24" s="371"/>
      <c r="J24" s="371"/>
      <c r="K24" s="371"/>
      <c r="L24" s="371"/>
      <c r="M24" s="371"/>
      <c r="N24" s="372"/>
      <c r="O24" s="372"/>
      <c r="P24" s="371">
        <v>944</v>
      </c>
      <c r="Q24" s="371"/>
      <c r="R24" s="371"/>
      <c r="S24" s="277">
        <v>9</v>
      </c>
    </row>
    <row r="25" spans="1:19" ht="15.75">
      <c r="A25" s="189">
        <v>15</v>
      </c>
      <c r="B25" s="184" t="s">
        <v>230</v>
      </c>
      <c r="C25" s="190">
        <f t="shared" si="2"/>
        <v>1012</v>
      </c>
      <c r="D25" s="371"/>
      <c r="E25" s="371"/>
      <c r="F25" s="371"/>
      <c r="G25" s="371"/>
      <c r="H25" s="371"/>
      <c r="I25" s="371"/>
      <c r="J25" s="371"/>
      <c r="K25" s="371"/>
      <c r="L25" s="371">
        <v>15</v>
      </c>
      <c r="M25" s="371"/>
      <c r="N25" s="372"/>
      <c r="O25" s="372"/>
      <c r="P25" s="371">
        <v>986</v>
      </c>
      <c r="Q25" s="371"/>
      <c r="R25" s="371"/>
      <c r="S25" s="277">
        <v>11</v>
      </c>
    </row>
    <row r="26" spans="1:19" ht="15.75">
      <c r="A26" s="189">
        <v>16</v>
      </c>
      <c r="B26" s="184" t="s">
        <v>154</v>
      </c>
      <c r="C26" s="190">
        <f t="shared" si="2"/>
        <v>593</v>
      </c>
      <c r="D26" s="371"/>
      <c r="E26" s="371"/>
      <c r="F26" s="371"/>
      <c r="G26" s="371"/>
      <c r="H26" s="371"/>
      <c r="I26" s="371"/>
      <c r="J26" s="371"/>
      <c r="K26" s="371"/>
      <c r="L26" s="371"/>
      <c r="M26" s="371"/>
      <c r="N26" s="372"/>
      <c r="O26" s="372"/>
      <c r="P26" s="371">
        <v>593</v>
      </c>
      <c r="Q26" s="371"/>
      <c r="R26" s="371"/>
      <c r="S26" s="277"/>
    </row>
    <row r="27" spans="1:19" ht="15.75">
      <c r="A27" s="189">
        <v>17</v>
      </c>
      <c r="B27" s="184" t="s">
        <v>231</v>
      </c>
      <c r="C27" s="190">
        <f>SUM(C28:C32)</f>
        <v>12812</v>
      </c>
      <c r="D27" s="190">
        <f t="shared" ref="D27:P27" si="3">SUM(D28:D32)</f>
        <v>0</v>
      </c>
      <c r="E27" s="190">
        <f t="shared" si="3"/>
        <v>0</v>
      </c>
      <c r="F27" s="190">
        <f t="shared" si="3"/>
        <v>0</v>
      </c>
      <c r="G27" s="190">
        <f t="shared" si="3"/>
        <v>0</v>
      </c>
      <c r="H27" s="190">
        <f t="shared" si="3"/>
        <v>0</v>
      </c>
      <c r="I27" s="190">
        <f t="shared" si="3"/>
        <v>0</v>
      </c>
      <c r="J27" s="190">
        <f t="shared" si="3"/>
        <v>0</v>
      </c>
      <c r="K27" s="190">
        <f t="shared" si="3"/>
        <v>0</v>
      </c>
      <c r="L27" s="190">
        <f t="shared" si="3"/>
        <v>0</v>
      </c>
      <c r="M27" s="190">
        <f t="shared" si="3"/>
        <v>315</v>
      </c>
      <c r="N27" s="190">
        <f t="shared" si="3"/>
        <v>0</v>
      </c>
      <c r="O27" s="190">
        <f t="shared" si="3"/>
        <v>0</v>
      </c>
      <c r="P27" s="190">
        <f t="shared" si="3"/>
        <v>10468</v>
      </c>
      <c r="Q27" s="190"/>
      <c r="R27" s="190"/>
      <c r="S27" s="277"/>
    </row>
    <row r="28" spans="1:19" s="192" customFormat="1" ht="15.75">
      <c r="A28" s="191"/>
      <c r="B28" s="185" t="s">
        <v>232</v>
      </c>
      <c r="C28" s="190">
        <f>+D28+E28+F28+G28+H28+I28+J28+K28+L28+M28+P28+Q28+R28+S28</f>
        <v>7767</v>
      </c>
      <c r="D28" s="372"/>
      <c r="E28" s="372"/>
      <c r="F28" s="372"/>
      <c r="G28" s="372"/>
      <c r="H28" s="372"/>
      <c r="I28" s="372"/>
      <c r="J28" s="372"/>
      <c r="K28" s="372"/>
      <c r="L28" s="372"/>
      <c r="M28" s="372">
        <v>315</v>
      </c>
      <c r="N28" s="372"/>
      <c r="O28" s="372"/>
      <c r="P28" s="370">
        <v>5465</v>
      </c>
      <c r="Q28" s="372"/>
      <c r="R28" s="372"/>
      <c r="S28" s="280">
        <v>1987</v>
      </c>
    </row>
    <row r="29" spans="1:19" s="192" customFormat="1" ht="15.75">
      <c r="A29" s="191"/>
      <c r="B29" s="185" t="s">
        <v>208</v>
      </c>
      <c r="C29" s="190">
        <f>+D29+E29+F29+G29+H29+I29+J29+K29+L29+M29+P29+Q29+R29+S29</f>
        <v>1529</v>
      </c>
      <c r="D29" s="372"/>
      <c r="E29" s="372"/>
      <c r="F29" s="372"/>
      <c r="G29" s="372"/>
      <c r="H29" s="372"/>
      <c r="I29" s="372"/>
      <c r="J29" s="372"/>
      <c r="K29" s="372"/>
      <c r="L29" s="372"/>
      <c r="M29" s="372"/>
      <c r="N29" s="372"/>
      <c r="O29" s="372"/>
      <c r="P29" s="372">
        <v>1518</v>
      </c>
      <c r="Q29" s="372"/>
      <c r="R29" s="372"/>
      <c r="S29" s="280">
        <v>11</v>
      </c>
    </row>
    <row r="30" spans="1:19" s="192" customFormat="1" ht="15.75">
      <c r="A30" s="191"/>
      <c r="B30" s="185" t="s">
        <v>209</v>
      </c>
      <c r="C30" s="190">
        <f>+D30+E30+F30+G30+H30+I30+J30+K30+L30+M30+P30+Q30+R30+S30</f>
        <v>1338</v>
      </c>
      <c r="D30" s="372"/>
      <c r="E30" s="372"/>
      <c r="F30" s="372"/>
      <c r="G30" s="372"/>
      <c r="H30" s="372"/>
      <c r="I30" s="372"/>
      <c r="J30" s="372"/>
      <c r="K30" s="372"/>
      <c r="L30" s="372"/>
      <c r="M30" s="372"/>
      <c r="N30" s="372"/>
      <c r="O30" s="372"/>
      <c r="P30" s="372">
        <v>1329</v>
      </c>
      <c r="Q30" s="372"/>
      <c r="R30" s="372"/>
      <c r="S30" s="280">
        <v>9</v>
      </c>
    </row>
    <row r="31" spans="1:19" s="192" customFormat="1" ht="15.75">
      <c r="A31" s="191"/>
      <c r="B31" s="185" t="s">
        <v>210</v>
      </c>
      <c r="C31" s="190">
        <f>+D31+E31+F31+G31+H31+I31+J31+K31+L31+M31+P31+Q31+R31+S31</f>
        <v>1149</v>
      </c>
      <c r="D31" s="372"/>
      <c r="E31" s="372"/>
      <c r="F31" s="372"/>
      <c r="G31" s="372"/>
      <c r="H31" s="372"/>
      <c r="I31" s="372"/>
      <c r="J31" s="372"/>
      <c r="K31" s="372"/>
      <c r="L31" s="372"/>
      <c r="M31" s="372"/>
      <c r="N31" s="372"/>
      <c r="O31" s="372"/>
      <c r="P31" s="372">
        <v>1138</v>
      </c>
      <c r="Q31" s="372"/>
      <c r="R31" s="372"/>
      <c r="S31" s="280">
        <v>11</v>
      </c>
    </row>
    <row r="32" spans="1:19" s="192" customFormat="1" ht="15.75">
      <c r="A32" s="191"/>
      <c r="B32" s="185" t="s">
        <v>211</v>
      </c>
      <c r="C32" s="190">
        <f>+D32+E32+F32+G32+H32+I32+J32+K32+L32+M32+P32+Q32+R32+S32</f>
        <v>1029</v>
      </c>
      <c r="D32" s="372"/>
      <c r="E32" s="372"/>
      <c r="F32" s="372"/>
      <c r="G32" s="372"/>
      <c r="H32" s="372"/>
      <c r="I32" s="372"/>
      <c r="J32" s="372"/>
      <c r="K32" s="372"/>
      <c r="L32" s="372"/>
      <c r="M32" s="372"/>
      <c r="N32" s="372"/>
      <c r="O32" s="372"/>
      <c r="P32" s="372">
        <v>1018</v>
      </c>
      <c r="Q32" s="372"/>
      <c r="R32" s="372"/>
      <c r="S32" s="280">
        <v>11</v>
      </c>
    </row>
    <row r="33" spans="1:19" ht="15.75">
      <c r="A33" s="189">
        <v>18</v>
      </c>
      <c r="B33" s="184" t="s">
        <v>155</v>
      </c>
      <c r="C33" s="190">
        <f t="shared" si="2"/>
        <v>671</v>
      </c>
      <c r="D33" s="371"/>
      <c r="E33" s="371"/>
      <c r="F33" s="371"/>
      <c r="G33" s="371"/>
      <c r="H33" s="371"/>
      <c r="I33" s="371"/>
      <c r="J33" s="371"/>
      <c r="K33" s="371"/>
      <c r="L33" s="371"/>
      <c r="M33" s="371"/>
      <c r="N33" s="372"/>
      <c r="O33" s="372"/>
      <c r="P33" s="371">
        <v>671</v>
      </c>
      <c r="Q33" s="371"/>
      <c r="R33" s="371"/>
      <c r="S33" s="277"/>
    </row>
    <row r="34" spans="1:19" ht="15.75">
      <c r="A34" s="189">
        <v>19</v>
      </c>
      <c r="B34" s="184" t="s">
        <v>156</v>
      </c>
      <c r="C34" s="190">
        <f t="shared" si="2"/>
        <v>454</v>
      </c>
      <c r="D34" s="371"/>
      <c r="E34" s="371"/>
      <c r="F34" s="371"/>
      <c r="G34" s="371"/>
      <c r="H34" s="371"/>
      <c r="I34" s="371"/>
      <c r="J34" s="371"/>
      <c r="K34" s="371"/>
      <c r="L34" s="371"/>
      <c r="M34" s="371"/>
      <c r="N34" s="372"/>
      <c r="O34" s="372"/>
      <c r="P34" s="371">
        <v>454</v>
      </c>
      <c r="Q34" s="371"/>
      <c r="R34" s="371"/>
      <c r="S34" s="277"/>
    </row>
    <row r="35" spans="1:19" ht="15.75">
      <c r="A35" s="189">
        <v>20</v>
      </c>
      <c r="B35" s="184" t="s">
        <v>157</v>
      </c>
      <c r="C35" s="190">
        <f t="shared" si="2"/>
        <v>171</v>
      </c>
      <c r="D35" s="371"/>
      <c r="E35" s="371"/>
      <c r="F35" s="371"/>
      <c r="G35" s="371"/>
      <c r="H35" s="371"/>
      <c r="I35" s="371"/>
      <c r="J35" s="371"/>
      <c r="K35" s="371"/>
      <c r="L35" s="371"/>
      <c r="M35" s="371"/>
      <c r="N35" s="372"/>
      <c r="O35" s="372"/>
      <c r="P35" s="371">
        <v>171</v>
      </c>
      <c r="Q35" s="371"/>
      <c r="R35" s="371"/>
      <c r="S35" s="277"/>
    </row>
    <row r="36" spans="1:19" ht="15.75">
      <c r="A36" s="189">
        <v>21</v>
      </c>
      <c r="B36" s="184" t="s">
        <v>158</v>
      </c>
      <c r="C36" s="190">
        <f t="shared" si="2"/>
        <v>171</v>
      </c>
      <c r="D36" s="371"/>
      <c r="E36" s="371"/>
      <c r="F36" s="371"/>
      <c r="G36" s="371"/>
      <c r="H36" s="371"/>
      <c r="I36" s="371"/>
      <c r="J36" s="371"/>
      <c r="K36" s="371"/>
      <c r="L36" s="371"/>
      <c r="M36" s="371"/>
      <c r="N36" s="372"/>
      <c r="O36" s="372"/>
      <c r="P36" s="371">
        <v>171</v>
      </c>
      <c r="Q36" s="371"/>
      <c r="R36" s="371"/>
      <c r="S36" s="277"/>
    </row>
    <row r="37" spans="1:19" ht="15.75">
      <c r="A37" s="189">
        <v>22</v>
      </c>
      <c r="B37" s="285" t="s">
        <v>159</v>
      </c>
      <c r="C37" s="190">
        <f t="shared" si="2"/>
        <v>171</v>
      </c>
      <c r="D37" s="371"/>
      <c r="E37" s="371"/>
      <c r="F37" s="371"/>
      <c r="G37" s="371"/>
      <c r="H37" s="371"/>
      <c r="I37" s="371"/>
      <c r="J37" s="371"/>
      <c r="K37" s="371"/>
      <c r="L37" s="371"/>
      <c r="M37" s="371"/>
      <c r="N37" s="372"/>
      <c r="O37" s="372"/>
      <c r="P37" s="371">
        <v>171</v>
      </c>
      <c r="Q37" s="371"/>
      <c r="R37" s="371"/>
      <c r="S37" s="277"/>
    </row>
    <row r="38" spans="1:19" ht="15.75">
      <c r="A38" s="189">
        <v>23</v>
      </c>
      <c r="B38" s="184" t="s">
        <v>160</v>
      </c>
      <c r="C38" s="190">
        <f t="shared" si="2"/>
        <v>171</v>
      </c>
      <c r="D38" s="371"/>
      <c r="E38" s="371"/>
      <c r="F38" s="371"/>
      <c r="G38" s="371"/>
      <c r="H38" s="371"/>
      <c r="I38" s="371"/>
      <c r="J38" s="371"/>
      <c r="K38" s="371"/>
      <c r="L38" s="371"/>
      <c r="M38" s="371"/>
      <c r="N38" s="372"/>
      <c r="O38" s="372"/>
      <c r="P38" s="371">
        <v>171</v>
      </c>
      <c r="Q38" s="371"/>
      <c r="R38" s="371"/>
      <c r="S38" s="277"/>
    </row>
    <row r="39" spans="1:19" ht="15.75">
      <c r="A39" s="189">
        <v>24</v>
      </c>
      <c r="B39" s="184" t="s">
        <v>161</v>
      </c>
      <c r="C39" s="190">
        <f t="shared" si="2"/>
        <v>247</v>
      </c>
      <c r="D39" s="371"/>
      <c r="E39" s="371"/>
      <c r="F39" s="371"/>
      <c r="G39" s="371"/>
      <c r="H39" s="371"/>
      <c r="I39" s="371"/>
      <c r="J39" s="371"/>
      <c r="K39" s="371"/>
      <c r="L39" s="371"/>
      <c r="M39" s="371"/>
      <c r="N39" s="372"/>
      <c r="O39" s="372"/>
      <c r="P39" s="371">
        <v>247</v>
      </c>
      <c r="Q39" s="371"/>
      <c r="R39" s="371"/>
      <c r="S39" s="277"/>
    </row>
    <row r="40" spans="1:19" ht="15.75">
      <c r="A40" s="189">
        <v>25</v>
      </c>
      <c r="B40" s="184" t="s">
        <v>162</v>
      </c>
      <c r="C40" s="190">
        <f t="shared" si="2"/>
        <v>171</v>
      </c>
      <c r="D40" s="371"/>
      <c r="E40" s="371"/>
      <c r="F40" s="371"/>
      <c r="G40" s="371"/>
      <c r="H40" s="371"/>
      <c r="I40" s="371"/>
      <c r="J40" s="371"/>
      <c r="K40" s="371"/>
      <c r="L40" s="371"/>
      <c r="M40" s="371"/>
      <c r="N40" s="372"/>
      <c r="O40" s="372"/>
      <c r="P40" s="371">
        <v>171</v>
      </c>
      <c r="Q40" s="371"/>
      <c r="R40" s="371"/>
      <c r="S40" s="277"/>
    </row>
    <row r="41" spans="1:19" ht="15.75">
      <c r="A41" s="189">
        <v>26</v>
      </c>
      <c r="B41" s="184" t="s">
        <v>163</v>
      </c>
      <c r="C41" s="190">
        <f t="shared" si="2"/>
        <v>171</v>
      </c>
      <c r="D41" s="371"/>
      <c r="E41" s="371"/>
      <c r="F41" s="371"/>
      <c r="G41" s="371"/>
      <c r="H41" s="371"/>
      <c r="I41" s="371"/>
      <c r="J41" s="371"/>
      <c r="K41" s="371"/>
      <c r="L41" s="371"/>
      <c r="M41" s="371"/>
      <c r="N41" s="372"/>
      <c r="O41" s="372"/>
      <c r="P41" s="371">
        <v>171</v>
      </c>
      <c r="Q41" s="371"/>
      <c r="R41" s="371"/>
      <c r="S41" s="277"/>
    </row>
    <row r="42" spans="1:19" ht="15.75">
      <c r="A42" s="189">
        <v>27</v>
      </c>
      <c r="B42" s="184" t="s">
        <v>164</v>
      </c>
      <c r="C42" s="190">
        <f t="shared" si="2"/>
        <v>171</v>
      </c>
      <c r="D42" s="371"/>
      <c r="E42" s="371"/>
      <c r="F42" s="371"/>
      <c r="G42" s="371"/>
      <c r="H42" s="371"/>
      <c r="I42" s="371"/>
      <c r="J42" s="371"/>
      <c r="K42" s="371"/>
      <c r="L42" s="371"/>
      <c r="M42" s="371"/>
      <c r="N42" s="372"/>
      <c r="O42" s="372"/>
      <c r="P42" s="371">
        <v>171</v>
      </c>
      <c r="Q42" s="371"/>
      <c r="R42" s="371"/>
      <c r="S42" s="277"/>
    </row>
    <row r="43" spans="1:19" ht="15.75">
      <c r="A43" s="189">
        <v>28</v>
      </c>
      <c r="B43" s="184" t="s">
        <v>165</v>
      </c>
      <c r="C43" s="190">
        <f t="shared" si="2"/>
        <v>228</v>
      </c>
      <c r="D43" s="371"/>
      <c r="E43" s="371"/>
      <c r="F43" s="371"/>
      <c r="G43" s="371"/>
      <c r="H43" s="371"/>
      <c r="I43" s="371"/>
      <c r="J43" s="371"/>
      <c r="K43" s="371"/>
      <c r="L43" s="371"/>
      <c r="M43" s="371"/>
      <c r="N43" s="372"/>
      <c r="O43" s="372"/>
      <c r="P43" s="371">
        <v>228</v>
      </c>
      <c r="Q43" s="371"/>
      <c r="R43" s="371"/>
      <c r="S43" s="277"/>
    </row>
    <row r="44" spans="1:19" ht="15.75">
      <c r="A44" s="189">
        <v>29</v>
      </c>
      <c r="B44" s="184" t="s">
        <v>233</v>
      </c>
      <c r="C44" s="190">
        <f t="shared" si="2"/>
        <v>2654</v>
      </c>
      <c r="D44" s="371">
        <v>2643</v>
      </c>
      <c r="E44" s="371"/>
      <c r="F44" s="371"/>
      <c r="G44" s="371"/>
      <c r="H44" s="371"/>
      <c r="I44" s="371"/>
      <c r="J44" s="371"/>
      <c r="K44" s="371"/>
      <c r="L44" s="371"/>
      <c r="M44" s="371"/>
      <c r="N44" s="372"/>
      <c r="O44" s="372"/>
      <c r="P44" s="371"/>
      <c r="Q44" s="371"/>
      <c r="R44" s="371"/>
      <c r="S44" s="277">
        <v>11</v>
      </c>
    </row>
    <row r="45" spans="1:19" ht="15.75">
      <c r="A45" s="189">
        <v>30</v>
      </c>
      <c r="B45" s="184" t="s">
        <v>234</v>
      </c>
      <c r="C45" s="190">
        <f t="shared" si="2"/>
        <v>1045</v>
      </c>
      <c r="D45" s="371">
        <v>1045</v>
      </c>
      <c r="E45" s="371"/>
      <c r="F45" s="371"/>
      <c r="G45" s="371"/>
      <c r="H45" s="371"/>
      <c r="I45" s="371"/>
      <c r="J45" s="371"/>
      <c r="K45" s="371"/>
      <c r="L45" s="371"/>
      <c r="M45" s="371"/>
      <c r="N45" s="372"/>
      <c r="O45" s="372"/>
      <c r="P45" s="371"/>
      <c r="Q45" s="371"/>
      <c r="R45" s="371"/>
      <c r="S45" s="277"/>
    </row>
    <row r="46" spans="1:19" ht="30">
      <c r="A46" s="189">
        <v>31</v>
      </c>
      <c r="B46" s="184" t="s">
        <v>285</v>
      </c>
      <c r="C46" s="190">
        <f t="shared" si="2"/>
        <v>283482</v>
      </c>
      <c r="D46" s="371">
        <v>283482</v>
      </c>
      <c r="E46" s="371"/>
      <c r="F46" s="371"/>
      <c r="G46" s="371"/>
      <c r="H46" s="371"/>
      <c r="I46" s="371"/>
      <c r="J46" s="371"/>
      <c r="K46" s="371"/>
      <c r="L46" s="371"/>
      <c r="M46" s="371"/>
      <c r="N46" s="372"/>
      <c r="O46" s="372"/>
      <c r="P46" s="371"/>
      <c r="Q46" s="371"/>
      <c r="R46" s="371"/>
      <c r="S46" s="277"/>
    </row>
    <row r="47" spans="1:19" ht="30">
      <c r="A47" s="189">
        <v>32</v>
      </c>
      <c r="B47" s="184" t="s">
        <v>235</v>
      </c>
      <c r="C47" s="190">
        <f t="shared" si="2"/>
        <v>3771</v>
      </c>
      <c r="D47" s="371"/>
      <c r="E47" s="371"/>
      <c r="F47" s="371"/>
      <c r="G47" s="371"/>
      <c r="H47" s="371"/>
      <c r="I47" s="371">
        <v>1585</v>
      </c>
      <c r="J47" s="371">
        <v>1000</v>
      </c>
      <c r="K47" s="371">
        <v>1132</v>
      </c>
      <c r="L47" s="371"/>
      <c r="M47" s="371">
        <v>41</v>
      </c>
      <c r="N47" s="372"/>
      <c r="O47" s="372"/>
      <c r="P47" s="371"/>
      <c r="Q47" s="371"/>
      <c r="R47" s="371"/>
      <c r="S47" s="277">
        <v>13</v>
      </c>
    </row>
    <row r="48" spans="1:19" ht="15.75">
      <c r="A48" s="189">
        <v>33</v>
      </c>
      <c r="B48" s="184" t="s">
        <v>212</v>
      </c>
      <c r="C48" s="190">
        <f t="shared" si="2"/>
        <v>675</v>
      </c>
      <c r="D48" s="371"/>
      <c r="E48" s="371"/>
      <c r="F48" s="371"/>
      <c r="G48" s="371">
        <v>675</v>
      </c>
      <c r="H48" s="371"/>
      <c r="I48" s="371"/>
      <c r="J48" s="371"/>
      <c r="K48" s="371"/>
      <c r="L48" s="371"/>
      <c r="M48" s="371"/>
      <c r="N48" s="372"/>
      <c r="O48" s="372"/>
      <c r="P48" s="371"/>
      <c r="Q48" s="371"/>
      <c r="R48" s="371"/>
      <c r="S48" s="277"/>
    </row>
    <row r="49" spans="1:19" ht="15.75">
      <c r="A49" s="189">
        <v>34</v>
      </c>
      <c r="B49" s="184" t="s">
        <v>213</v>
      </c>
      <c r="C49" s="190">
        <f t="shared" si="2"/>
        <v>4160</v>
      </c>
      <c r="D49" s="371"/>
      <c r="E49" s="371"/>
      <c r="F49" s="371">
        <v>4160</v>
      </c>
      <c r="G49" s="371"/>
      <c r="H49" s="371"/>
      <c r="I49" s="371"/>
      <c r="J49" s="371"/>
      <c r="K49" s="371"/>
      <c r="L49" s="371"/>
      <c r="M49" s="371"/>
      <c r="N49" s="372"/>
      <c r="O49" s="372"/>
      <c r="P49" s="371"/>
      <c r="Q49" s="371"/>
      <c r="R49" s="371"/>
      <c r="S49" s="277"/>
    </row>
    <row r="50" spans="1:19" ht="26.25" customHeight="1">
      <c r="A50" s="189">
        <v>35</v>
      </c>
      <c r="B50" s="184" t="s">
        <v>286</v>
      </c>
      <c r="C50" s="190">
        <f t="shared" si="2"/>
        <v>1822</v>
      </c>
      <c r="D50" s="371"/>
      <c r="E50" s="371"/>
      <c r="F50" s="371"/>
      <c r="G50" s="371"/>
      <c r="H50" s="371"/>
      <c r="I50" s="371"/>
      <c r="J50" s="371"/>
      <c r="K50" s="371"/>
      <c r="L50" s="371"/>
      <c r="M50" s="371">
        <v>1810</v>
      </c>
      <c r="N50" s="372"/>
      <c r="O50" s="372"/>
      <c r="P50" s="371"/>
      <c r="Q50" s="371"/>
      <c r="R50" s="371"/>
      <c r="S50" s="277">
        <v>12</v>
      </c>
    </row>
    <row r="51" spans="1:19" ht="30">
      <c r="A51" s="189">
        <v>36</v>
      </c>
      <c r="B51" s="184" t="s">
        <v>236</v>
      </c>
      <c r="C51" s="190">
        <f t="shared" si="2"/>
        <v>11342</v>
      </c>
      <c r="D51" s="371"/>
      <c r="E51" s="371"/>
      <c r="F51" s="371"/>
      <c r="G51" s="371"/>
      <c r="H51" s="371"/>
      <c r="I51" s="371"/>
      <c r="J51" s="371"/>
      <c r="K51" s="371"/>
      <c r="L51" s="371"/>
      <c r="M51" s="371">
        <v>9842</v>
      </c>
      <c r="N51" s="372"/>
      <c r="O51" s="372"/>
      <c r="P51" s="371"/>
      <c r="Q51" s="371"/>
      <c r="R51" s="371"/>
      <c r="S51" s="373">
        <v>1500</v>
      </c>
    </row>
    <row r="52" spans="1:19" ht="22.5" customHeight="1">
      <c r="A52" s="189">
        <v>38</v>
      </c>
      <c r="B52" s="238" t="s">
        <v>237</v>
      </c>
      <c r="C52" s="190">
        <f t="shared" si="2"/>
        <v>20282</v>
      </c>
      <c r="D52" s="371">
        <v>9272</v>
      </c>
      <c r="E52" s="371">
        <v>0</v>
      </c>
      <c r="F52" s="371">
        <v>0</v>
      </c>
      <c r="G52" s="371">
        <v>0</v>
      </c>
      <c r="H52" s="371">
        <v>0</v>
      </c>
      <c r="I52" s="371">
        <v>0</v>
      </c>
      <c r="J52" s="371">
        <v>0</v>
      </c>
      <c r="K52" s="371">
        <v>0</v>
      </c>
      <c r="L52" s="371">
        <v>0</v>
      </c>
      <c r="M52" s="371">
        <v>5401</v>
      </c>
      <c r="N52" s="372">
        <v>0</v>
      </c>
      <c r="O52" s="372">
        <v>0</v>
      </c>
      <c r="P52" s="371">
        <v>540</v>
      </c>
      <c r="Q52" s="371">
        <v>0</v>
      </c>
      <c r="R52" s="374">
        <v>1295</v>
      </c>
      <c r="S52" s="277">
        <v>3774</v>
      </c>
    </row>
    <row r="53" spans="1:19" s="188" customFormat="1" ht="15.75">
      <c r="A53" s="281" t="s">
        <v>28</v>
      </c>
      <c r="B53" s="282" t="s">
        <v>291</v>
      </c>
      <c r="C53" s="187">
        <f t="shared" si="2"/>
        <v>3017</v>
      </c>
      <c r="D53" s="375"/>
      <c r="E53" s="375"/>
      <c r="F53" s="375"/>
      <c r="G53" s="375"/>
      <c r="H53" s="375"/>
      <c r="I53" s="375"/>
      <c r="J53" s="375"/>
      <c r="K53" s="375"/>
      <c r="L53" s="375"/>
      <c r="M53" s="375"/>
      <c r="N53" s="376"/>
      <c r="O53" s="376"/>
      <c r="P53" s="375"/>
      <c r="Q53" s="375"/>
      <c r="R53" s="375"/>
      <c r="S53" s="375">
        <v>3017</v>
      </c>
    </row>
    <row r="54" spans="1:19" ht="15.75">
      <c r="P54" s="283"/>
    </row>
    <row r="55" spans="1:19">
      <c r="C55" s="284"/>
      <c r="P55" s="284"/>
    </row>
  </sheetData>
  <mergeCells count="21">
    <mergeCell ref="A4:O4"/>
    <mergeCell ref="N6:O6"/>
    <mergeCell ref="F6:F7"/>
    <mergeCell ref="K6:K7"/>
    <mergeCell ref="L6:L7"/>
    <mergeCell ref="E6:E7"/>
    <mergeCell ref="R6:R7"/>
    <mergeCell ref="D6:D7"/>
    <mergeCell ref="M6:M7"/>
    <mergeCell ref="Q6:Q7"/>
    <mergeCell ref="P6:P7"/>
    <mergeCell ref="S6:S7"/>
    <mergeCell ref="G6:G7"/>
    <mergeCell ref="H6:H7"/>
    <mergeCell ref="I6:I7"/>
    <mergeCell ref="J6:J7"/>
    <mergeCell ref="A3:R3"/>
    <mergeCell ref="Q5:R5"/>
    <mergeCell ref="A6:A7"/>
    <mergeCell ref="B6:B7"/>
    <mergeCell ref="C6:C7"/>
  </mergeCells>
  <printOptions horizontalCentered="1"/>
  <pageMargins left="0.41" right="0.2" top="0.31496062992125984" bottom="0.27559055118110237" header="0.31496062992125984" footer="0.31496062992125984"/>
  <pageSetup paperSize="9" scale="8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21"/>
  <sheetViews>
    <sheetView workbookViewId="0">
      <selection activeCell="F1" sqref="F1:H65536"/>
    </sheetView>
  </sheetViews>
  <sheetFormatPr defaultRowHeight="15.75"/>
  <cols>
    <col min="1" max="1" width="5.42578125" style="21" customWidth="1"/>
    <col min="2" max="2" width="16.28515625" style="22" customWidth="1"/>
    <col min="3" max="3" width="10.5703125" style="22" customWidth="1"/>
    <col min="4" max="4" width="12.28515625" style="22" customWidth="1"/>
    <col min="5" max="5" width="12.7109375" style="22" customWidth="1"/>
    <col min="6" max="8" width="11.85546875" style="22" customWidth="1"/>
    <col min="9" max="9" width="11.7109375" style="22" customWidth="1"/>
    <col min="10" max="10" width="10" style="22" customWidth="1"/>
    <col min="11" max="12" width="10.5703125" style="22" customWidth="1"/>
    <col min="13" max="13" width="9.7109375" style="22" customWidth="1"/>
    <col min="14" max="14" width="11.7109375" style="22" customWidth="1"/>
    <col min="15" max="15" width="12.5703125" style="22" customWidth="1"/>
    <col min="16" max="16" width="11.7109375" style="22" customWidth="1"/>
    <col min="17" max="17" width="8.42578125" style="22" customWidth="1"/>
    <col min="18" max="18" width="13" style="22" customWidth="1"/>
    <col min="19" max="19" width="8" style="22" customWidth="1"/>
    <col min="20" max="20" width="14.7109375" style="22" customWidth="1"/>
    <col min="21" max="21" width="20.42578125" style="22" customWidth="1"/>
    <col min="22" max="22" width="18.7109375" style="22" customWidth="1"/>
    <col min="23" max="27" width="14.5703125" style="22" bestFit="1" customWidth="1"/>
    <col min="28" max="28" width="13.42578125" style="22" customWidth="1"/>
    <col min="29" max="29" width="9.140625" style="22" bestFit="1"/>
    <col min="30" max="16384" width="9.140625" style="22"/>
  </cols>
  <sheetData>
    <row r="1" spans="1:28" ht="16.5">
      <c r="A1" s="2" t="s">
        <v>17</v>
      </c>
      <c r="J1" s="5"/>
      <c r="K1" s="5" t="s">
        <v>11</v>
      </c>
      <c r="L1" s="5"/>
      <c r="M1" s="5"/>
      <c r="N1" s="5"/>
    </row>
    <row r="2" spans="1:28">
      <c r="A2" s="37"/>
    </row>
    <row r="3" spans="1:28" s="19" customFormat="1" ht="37.5" customHeight="1">
      <c r="A3" s="500" t="s">
        <v>792</v>
      </c>
      <c r="B3" s="500"/>
      <c r="C3" s="500"/>
      <c r="D3" s="500"/>
      <c r="E3" s="500"/>
      <c r="F3" s="500"/>
      <c r="G3" s="500"/>
      <c r="H3" s="500"/>
      <c r="I3" s="500"/>
      <c r="J3" s="500"/>
      <c r="K3" s="500"/>
      <c r="L3" s="500"/>
      <c r="M3" s="500"/>
      <c r="N3" s="254"/>
      <c r="O3" s="254"/>
    </row>
    <row r="4" spans="1:28" ht="22.5" customHeight="1">
      <c r="A4" s="497" t="s">
        <v>18</v>
      </c>
      <c r="B4" s="497"/>
      <c r="C4" s="497"/>
      <c r="D4" s="497"/>
      <c r="E4" s="497"/>
      <c r="F4" s="497"/>
      <c r="G4" s="497"/>
      <c r="H4" s="497"/>
      <c r="I4" s="497"/>
      <c r="J4" s="497"/>
      <c r="K4" s="497"/>
      <c r="L4" s="497"/>
      <c r="M4" s="497"/>
      <c r="N4" s="23"/>
      <c r="O4" s="23"/>
      <c r="P4" s="23"/>
      <c r="Q4" s="23"/>
      <c r="R4" s="23"/>
      <c r="S4" s="23"/>
      <c r="T4" s="35"/>
      <c r="U4" s="35"/>
      <c r="V4" s="35"/>
      <c r="W4" s="35"/>
    </row>
    <row r="5" spans="1:28" ht="18.75">
      <c r="J5" s="255" t="s">
        <v>19</v>
      </c>
      <c r="K5" s="255"/>
      <c r="L5" s="255"/>
      <c r="M5" s="255"/>
      <c r="N5" s="25"/>
    </row>
    <row r="6" spans="1:28" ht="38.25" customHeight="1">
      <c r="A6" s="536" t="s">
        <v>41</v>
      </c>
      <c r="B6" s="503" t="s">
        <v>115</v>
      </c>
      <c r="C6" s="503" t="s">
        <v>116</v>
      </c>
      <c r="D6" s="526" t="s">
        <v>214</v>
      </c>
      <c r="E6" s="503" t="s">
        <v>117</v>
      </c>
      <c r="F6" s="503"/>
      <c r="G6" s="503"/>
      <c r="H6" s="503"/>
      <c r="I6" s="526" t="s">
        <v>219</v>
      </c>
      <c r="J6" s="526" t="s">
        <v>332</v>
      </c>
      <c r="K6" s="526" t="s">
        <v>220</v>
      </c>
      <c r="L6" s="519" t="s">
        <v>793</v>
      </c>
      <c r="M6" s="526" t="s">
        <v>245</v>
      </c>
      <c r="N6" s="168"/>
      <c r="O6" s="537"/>
    </row>
    <row r="7" spans="1:28" ht="38.25" customHeight="1">
      <c r="A7" s="536"/>
      <c r="B7" s="503"/>
      <c r="C7" s="503"/>
      <c r="D7" s="531"/>
      <c r="E7" s="526" t="s">
        <v>215</v>
      </c>
      <c r="F7" s="532" t="s">
        <v>216</v>
      </c>
      <c r="G7" s="533"/>
      <c r="H7" s="534"/>
      <c r="I7" s="531"/>
      <c r="J7" s="531"/>
      <c r="K7" s="531"/>
      <c r="L7" s="519"/>
      <c r="M7" s="531"/>
      <c r="N7" s="168"/>
      <c r="O7" s="537"/>
    </row>
    <row r="8" spans="1:28" ht="74.25" customHeight="1">
      <c r="A8" s="536"/>
      <c r="B8" s="536"/>
      <c r="C8" s="536"/>
      <c r="D8" s="527"/>
      <c r="E8" s="527"/>
      <c r="F8" s="26" t="s">
        <v>86</v>
      </c>
      <c r="G8" s="27" t="s">
        <v>217</v>
      </c>
      <c r="H8" s="27" t="s">
        <v>26</v>
      </c>
      <c r="I8" s="527"/>
      <c r="J8" s="527"/>
      <c r="K8" s="527"/>
      <c r="L8" s="519"/>
      <c r="M8" s="527"/>
      <c r="N8" s="169"/>
      <c r="O8" s="538"/>
      <c r="W8" s="32"/>
    </row>
    <row r="9" spans="1:28" ht="21" customHeight="1">
      <c r="A9" s="26" t="s">
        <v>20</v>
      </c>
      <c r="B9" s="26" t="s">
        <v>35</v>
      </c>
      <c r="C9" s="26" t="s">
        <v>277</v>
      </c>
      <c r="D9" s="26" t="s">
        <v>118</v>
      </c>
      <c r="E9" s="27">
        <v>3</v>
      </c>
      <c r="F9" s="27" t="s">
        <v>218</v>
      </c>
      <c r="G9" s="27">
        <v>5</v>
      </c>
      <c r="H9" s="27">
        <v>6</v>
      </c>
      <c r="I9" s="26">
        <v>7</v>
      </c>
      <c r="J9" s="27">
        <v>8</v>
      </c>
      <c r="K9" s="27">
        <v>9</v>
      </c>
      <c r="L9" s="27">
        <v>10</v>
      </c>
      <c r="M9" s="27">
        <v>11</v>
      </c>
      <c r="N9" s="169"/>
      <c r="O9" s="170"/>
      <c r="W9" s="32"/>
    </row>
    <row r="10" spans="1:28" s="19" customFormat="1" ht="20.100000000000001" customHeight="1">
      <c r="A10" s="535" t="s">
        <v>119</v>
      </c>
      <c r="B10" s="535"/>
      <c r="C10" s="250">
        <f>SUM(C11:C21)</f>
        <v>105992</v>
      </c>
      <c r="D10" s="250">
        <f>SUM(D11:D21)</f>
        <v>39442</v>
      </c>
      <c r="E10" s="250">
        <f t="shared" ref="E10:M10" si="0">SUM(E11:E21)</f>
        <v>14618</v>
      </c>
      <c r="F10" s="250">
        <f>SUM(F11:F21)</f>
        <v>24824</v>
      </c>
      <c r="G10" s="250">
        <f t="shared" si="0"/>
        <v>531</v>
      </c>
      <c r="H10" s="250">
        <f t="shared" si="0"/>
        <v>24293</v>
      </c>
      <c r="I10" s="250">
        <f t="shared" si="0"/>
        <v>44408</v>
      </c>
      <c r="J10" s="250">
        <f t="shared" si="0"/>
        <v>19448</v>
      </c>
      <c r="K10" s="250">
        <f t="shared" si="0"/>
        <v>0</v>
      </c>
      <c r="L10" s="250">
        <f>SUM(L11:L21)</f>
        <v>2694</v>
      </c>
      <c r="M10" s="250">
        <f t="shared" si="0"/>
        <v>105992</v>
      </c>
      <c r="N10" s="171"/>
      <c r="O10" s="172"/>
      <c r="P10" s="29"/>
      <c r="Q10" s="29"/>
    </row>
    <row r="11" spans="1:28" ht="20.100000000000001" customHeight="1">
      <c r="A11" s="251">
        <v>1</v>
      </c>
      <c r="B11" s="229" t="s">
        <v>120</v>
      </c>
      <c r="C11" s="252">
        <f>D11+I11+J11+L11</f>
        <v>9643</v>
      </c>
      <c r="D11" s="231">
        <f>E11+F11</f>
        <v>2638</v>
      </c>
      <c r="E11" s="231">
        <v>1212</v>
      </c>
      <c r="F11" s="489">
        <f>G11+H11</f>
        <v>1426</v>
      </c>
      <c r="G11" s="489">
        <v>63</v>
      </c>
      <c r="H11" s="489">
        <v>1363</v>
      </c>
      <c r="I11" s="231">
        <v>5216</v>
      </c>
      <c r="J11" s="231">
        <v>923</v>
      </c>
      <c r="K11" s="231"/>
      <c r="L11" s="231">
        <v>866</v>
      </c>
      <c r="M11" s="231">
        <v>9643</v>
      </c>
      <c r="N11" s="166">
        <v>9643</v>
      </c>
      <c r="O11" s="167"/>
      <c r="Q11" s="30"/>
      <c r="R11" s="30"/>
      <c r="S11" s="30"/>
      <c r="T11" s="30"/>
      <c r="U11" s="30"/>
      <c r="V11" s="30"/>
      <c r="W11" s="30"/>
      <c r="X11" s="30"/>
      <c r="Y11" s="30"/>
      <c r="Z11" s="30"/>
      <c r="AA11" s="30"/>
    </row>
    <row r="12" spans="1:28" ht="20.100000000000001" customHeight="1">
      <c r="A12" s="251">
        <v>2</v>
      </c>
      <c r="B12" s="229" t="s">
        <v>121</v>
      </c>
      <c r="C12" s="252">
        <f t="shared" ref="C12:C21" si="1">D12+I12+J12+L12</f>
        <v>11002</v>
      </c>
      <c r="D12" s="231">
        <f t="shared" ref="D12:D21" si="2">E12+F12</f>
        <v>7754.0000000000009</v>
      </c>
      <c r="E12" s="231">
        <v>2898</v>
      </c>
      <c r="F12" s="489">
        <f t="shared" ref="F12:F21" si="3">G12+H12</f>
        <v>4856.0000000000009</v>
      </c>
      <c r="G12" s="231">
        <v>23</v>
      </c>
      <c r="H12" s="231">
        <v>4833.0000000000009</v>
      </c>
      <c r="I12" s="231">
        <v>902</v>
      </c>
      <c r="J12" s="231">
        <v>2346</v>
      </c>
      <c r="K12" s="231"/>
      <c r="L12" s="231"/>
      <c r="M12" s="231">
        <v>11002</v>
      </c>
      <c r="N12" s="166">
        <v>11002</v>
      </c>
      <c r="O12" s="167"/>
      <c r="Q12" s="30"/>
      <c r="R12" s="30"/>
      <c r="S12" s="30"/>
      <c r="T12" s="30"/>
      <c r="U12" s="30"/>
      <c r="V12" s="30"/>
      <c r="W12" s="30"/>
      <c r="X12" s="30"/>
      <c r="Y12" s="30"/>
      <c r="Z12" s="30"/>
      <c r="AA12" s="30"/>
    </row>
    <row r="13" spans="1:28" ht="20.100000000000001" customHeight="1">
      <c r="A13" s="251">
        <v>3</v>
      </c>
      <c r="B13" s="229" t="s">
        <v>122</v>
      </c>
      <c r="C13" s="252">
        <f t="shared" si="1"/>
        <v>9161</v>
      </c>
      <c r="D13" s="231">
        <f t="shared" si="2"/>
        <v>4030</v>
      </c>
      <c r="E13" s="231">
        <v>999</v>
      </c>
      <c r="F13" s="489">
        <f t="shared" si="3"/>
        <v>3031</v>
      </c>
      <c r="G13" s="231">
        <v>19</v>
      </c>
      <c r="H13" s="231">
        <v>3012</v>
      </c>
      <c r="I13" s="231">
        <v>3129</v>
      </c>
      <c r="J13" s="231">
        <v>2002</v>
      </c>
      <c r="K13" s="231"/>
      <c r="L13" s="231"/>
      <c r="M13" s="231">
        <v>9161</v>
      </c>
      <c r="N13" s="166">
        <v>9161</v>
      </c>
      <c r="O13" s="167"/>
      <c r="Q13" s="31"/>
      <c r="R13" s="31"/>
      <c r="S13" s="31"/>
      <c r="T13" s="31"/>
      <c r="U13" s="31"/>
      <c r="V13" s="31"/>
      <c r="W13" s="31"/>
      <c r="X13" s="31"/>
      <c r="Y13" s="31"/>
      <c r="Z13" s="31"/>
      <c r="AA13" s="31"/>
      <c r="AB13" s="30"/>
    </row>
    <row r="14" spans="1:28" ht="20.100000000000001" customHeight="1">
      <c r="A14" s="251">
        <v>4</v>
      </c>
      <c r="B14" s="229" t="s">
        <v>123</v>
      </c>
      <c r="C14" s="252">
        <f t="shared" si="1"/>
        <v>10605</v>
      </c>
      <c r="D14" s="231">
        <f t="shared" si="2"/>
        <v>4223</v>
      </c>
      <c r="E14" s="231">
        <v>1591</v>
      </c>
      <c r="F14" s="489">
        <f t="shared" si="3"/>
        <v>2632</v>
      </c>
      <c r="G14" s="231">
        <v>97</v>
      </c>
      <c r="H14" s="231">
        <v>2535</v>
      </c>
      <c r="I14" s="231">
        <v>4209</v>
      </c>
      <c r="J14" s="231">
        <v>2173</v>
      </c>
      <c r="K14" s="231"/>
      <c r="L14" s="231"/>
      <c r="M14" s="231">
        <v>10605</v>
      </c>
      <c r="N14" s="166">
        <v>10605</v>
      </c>
      <c r="O14" s="167"/>
    </row>
    <row r="15" spans="1:28" ht="20.100000000000001" customHeight="1">
      <c r="A15" s="251">
        <v>5</v>
      </c>
      <c r="B15" s="229" t="s">
        <v>124</v>
      </c>
      <c r="C15" s="252">
        <f t="shared" si="1"/>
        <v>9285</v>
      </c>
      <c r="D15" s="231">
        <f t="shared" si="2"/>
        <v>2840</v>
      </c>
      <c r="E15" s="231">
        <v>1388</v>
      </c>
      <c r="F15" s="489">
        <f t="shared" si="3"/>
        <v>1452</v>
      </c>
      <c r="G15" s="253">
        <v>48</v>
      </c>
      <c r="H15" s="253">
        <v>1404</v>
      </c>
      <c r="I15" s="231">
        <v>4546</v>
      </c>
      <c r="J15" s="231">
        <v>1899</v>
      </c>
      <c r="K15" s="231"/>
      <c r="L15" s="231"/>
      <c r="M15" s="231">
        <v>9215</v>
      </c>
      <c r="N15" s="166">
        <v>9215</v>
      </c>
      <c r="O15" s="167"/>
    </row>
    <row r="16" spans="1:28" ht="20.100000000000001" customHeight="1">
      <c r="A16" s="251">
        <v>6</v>
      </c>
      <c r="B16" s="229" t="s">
        <v>125</v>
      </c>
      <c r="C16" s="252">
        <f t="shared" si="1"/>
        <v>8724</v>
      </c>
      <c r="D16" s="231">
        <f t="shared" si="2"/>
        <v>2306</v>
      </c>
      <c r="E16" s="253">
        <v>1024</v>
      </c>
      <c r="F16" s="489">
        <f t="shared" si="3"/>
        <v>1282</v>
      </c>
      <c r="G16" s="231">
        <v>48</v>
      </c>
      <c r="H16" s="231">
        <v>1234</v>
      </c>
      <c r="I16" s="231">
        <v>4548</v>
      </c>
      <c r="J16" s="231">
        <v>1650</v>
      </c>
      <c r="K16" s="231"/>
      <c r="L16" s="231">
        <v>220</v>
      </c>
      <c r="M16" s="231">
        <v>8759</v>
      </c>
      <c r="N16" s="166">
        <v>8759</v>
      </c>
      <c r="O16" s="167"/>
      <c r="Q16" s="32"/>
    </row>
    <row r="17" spans="1:15" ht="20.100000000000001" customHeight="1">
      <c r="A17" s="251">
        <v>7</v>
      </c>
      <c r="B17" s="229" t="s">
        <v>126</v>
      </c>
      <c r="C17" s="252">
        <f t="shared" si="1"/>
        <v>9934</v>
      </c>
      <c r="D17" s="231">
        <f t="shared" si="2"/>
        <v>4531</v>
      </c>
      <c r="E17" s="231">
        <v>1727</v>
      </c>
      <c r="F17" s="489">
        <f t="shared" si="3"/>
        <v>2804</v>
      </c>
      <c r="G17" s="231">
        <v>116</v>
      </c>
      <c r="H17" s="231">
        <v>2688</v>
      </c>
      <c r="I17" s="231">
        <v>3385</v>
      </c>
      <c r="J17" s="231">
        <v>2018</v>
      </c>
      <c r="K17" s="231"/>
      <c r="L17" s="231"/>
      <c r="M17" s="231">
        <v>9934</v>
      </c>
      <c r="N17" s="166">
        <v>9934</v>
      </c>
      <c r="O17" s="167"/>
    </row>
    <row r="18" spans="1:15" ht="20.100000000000001" customHeight="1">
      <c r="A18" s="251">
        <v>8</v>
      </c>
      <c r="B18" s="229" t="s">
        <v>127</v>
      </c>
      <c r="C18" s="252">
        <f t="shared" si="1"/>
        <v>8561</v>
      </c>
      <c r="D18" s="231">
        <f t="shared" si="2"/>
        <v>2878</v>
      </c>
      <c r="E18" s="231">
        <v>1078</v>
      </c>
      <c r="F18" s="489">
        <f t="shared" si="3"/>
        <v>1800</v>
      </c>
      <c r="G18" s="231">
        <v>45</v>
      </c>
      <c r="H18" s="231">
        <v>1755</v>
      </c>
      <c r="I18" s="231">
        <v>3852</v>
      </c>
      <c r="J18" s="231">
        <v>1521</v>
      </c>
      <c r="K18" s="231"/>
      <c r="L18" s="231">
        <v>310</v>
      </c>
      <c r="M18" s="231">
        <v>8561</v>
      </c>
      <c r="N18" s="166">
        <v>8561</v>
      </c>
      <c r="O18" s="167"/>
    </row>
    <row r="19" spans="1:15" ht="20.100000000000001" customHeight="1">
      <c r="A19" s="251">
        <v>9</v>
      </c>
      <c r="B19" s="229" t="s">
        <v>128</v>
      </c>
      <c r="C19" s="252">
        <f t="shared" si="1"/>
        <v>8802</v>
      </c>
      <c r="D19" s="231">
        <f t="shared" si="2"/>
        <v>1391</v>
      </c>
      <c r="E19" s="231">
        <v>603</v>
      </c>
      <c r="F19" s="489">
        <f t="shared" si="3"/>
        <v>788</v>
      </c>
      <c r="G19" s="231">
        <v>11</v>
      </c>
      <c r="H19" s="231">
        <v>777</v>
      </c>
      <c r="I19" s="231">
        <v>5488</v>
      </c>
      <c r="J19" s="231">
        <v>625</v>
      </c>
      <c r="K19" s="231"/>
      <c r="L19" s="231">
        <v>1298</v>
      </c>
      <c r="M19" s="231">
        <v>8802</v>
      </c>
      <c r="N19" s="166">
        <v>8802</v>
      </c>
      <c r="O19" s="167"/>
    </row>
    <row r="20" spans="1:15" ht="20.100000000000001" customHeight="1">
      <c r="A20" s="251">
        <v>10</v>
      </c>
      <c r="B20" s="229" t="s">
        <v>129</v>
      </c>
      <c r="C20" s="252">
        <f t="shared" si="1"/>
        <v>10576</v>
      </c>
      <c r="D20" s="231">
        <f t="shared" si="2"/>
        <v>3775</v>
      </c>
      <c r="E20" s="231">
        <v>1183</v>
      </c>
      <c r="F20" s="489">
        <f t="shared" si="3"/>
        <v>2592</v>
      </c>
      <c r="G20" s="231">
        <v>42</v>
      </c>
      <c r="H20" s="231">
        <v>2550</v>
      </c>
      <c r="I20" s="231">
        <v>4598</v>
      </c>
      <c r="J20" s="231">
        <v>2203</v>
      </c>
      <c r="K20" s="231"/>
      <c r="L20" s="231"/>
      <c r="M20" s="231">
        <v>10611</v>
      </c>
      <c r="N20" s="166">
        <v>10611</v>
      </c>
      <c r="O20" s="167"/>
    </row>
    <row r="21" spans="1:15" ht="20.100000000000001" customHeight="1">
      <c r="A21" s="251">
        <v>11</v>
      </c>
      <c r="B21" s="229" t="s">
        <v>130</v>
      </c>
      <c r="C21" s="252">
        <f t="shared" si="1"/>
        <v>9699</v>
      </c>
      <c r="D21" s="231">
        <f t="shared" si="2"/>
        <v>3076</v>
      </c>
      <c r="E21" s="231">
        <v>915</v>
      </c>
      <c r="F21" s="489">
        <f t="shared" si="3"/>
        <v>2161</v>
      </c>
      <c r="G21" s="231">
        <v>19</v>
      </c>
      <c r="H21" s="231">
        <v>2142</v>
      </c>
      <c r="I21" s="231">
        <v>4535</v>
      </c>
      <c r="J21" s="231">
        <v>2088</v>
      </c>
      <c r="K21" s="231"/>
      <c r="L21" s="231"/>
      <c r="M21" s="231">
        <v>9699</v>
      </c>
      <c r="N21" s="166">
        <v>9699</v>
      </c>
      <c r="O21" s="167"/>
    </row>
  </sheetData>
  <mergeCells count="16">
    <mergeCell ref="O6:O8"/>
    <mergeCell ref="I6:I8"/>
    <mergeCell ref="J6:J8"/>
    <mergeCell ref="K6:K8"/>
    <mergeCell ref="M6:M8"/>
    <mergeCell ref="E6:H6"/>
    <mergeCell ref="L6:L8"/>
    <mergeCell ref="D6:D8"/>
    <mergeCell ref="E7:E8"/>
    <mergeCell ref="F7:H7"/>
    <mergeCell ref="A3:M3"/>
    <mergeCell ref="A4:M4"/>
    <mergeCell ref="A10:B10"/>
    <mergeCell ref="A6:A8"/>
    <mergeCell ref="B6:B8"/>
    <mergeCell ref="C6:C8"/>
  </mergeCells>
  <printOptions horizontalCentered="1"/>
  <pageMargins left="0.2" right="0.26" top="0.52" bottom="0.4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23"/>
  <sheetViews>
    <sheetView workbookViewId="0">
      <selection activeCell="D14" sqref="D14"/>
    </sheetView>
  </sheetViews>
  <sheetFormatPr defaultRowHeight="15.75"/>
  <cols>
    <col min="1" max="1" width="6.85546875" style="21" customWidth="1"/>
    <col min="2" max="2" width="25.42578125" style="22" customWidth="1"/>
    <col min="3" max="3" width="17.28515625" style="22" customWidth="1"/>
    <col min="4" max="4" width="12.28515625" style="22" customWidth="1"/>
    <col min="5" max="5" width="15.85546875" style="22" customWidth="1"/>
    <col min="6" max="6" width="18.42578125" style="22" customWidth="1"/>
    <col min="7" max="18" width="6.140625" style="22" customWidth="1"/>
    <col min="19" max="19" width="9.140625" style="22" bestFit="1"/>
    <col min="20" max="16384" width="9.140625" style="22"/>
  </cols>
  <sheetData>
    <row r="1" spans="1:18" ht="16.5">
      <c r="A1" s="2" t="s">
        <v>17</v>
      </c>
      <c r="E1" s="502" t="s">
        <v>12</v>
      </c>
      <c r="F1" s="502"/>
    </row>
    <row r="2" spans="1:18" customFormat="1" ht="16.5">
      <c r="A2" s="2"/>
      <c r="B2" s="22"/>
      <c r="C2" s="22"/>
      <c r="D2" s="6"/>
      <c r="E2" s="6"/>
    </row>
    <row r="3" spans="1:18" s="19" customFormat="1" ht="54" customHeight="1">
      <c r="A3" s="500" t="s">
        <v>794</v>
      </c>
      <c r="B3" s="500"/>
      <c r="C3" s="500"/>
      <c r="D3" s="500"/>
      <c r="E3" s="500"/>
      <c r="F3" s="500"/>
    </row>
    <row r="4" spans="1:18" ht="24" customHeight="1">
      <c r="A4" s="497" t="s">
        <v>18</v>
      </c>
      <c r="B4" s="497"/>
      <c r="C4" s="497"/>
      <c r="D4" s="497"/>
      <c r="E4" s="497"/>
      <c r="F4" s="497"/>
      <c r="G4" s="23"/>
      <c r="H4" s="23"/>
      <c r="I4" s="23"/>
      <c r="J4" s="23"/>
      <c r="K4" s="23"/>
      <c r="L4" s="35"/>
      <c r="M4" s="35"/>
    </row>
    <row r="5" spans="1:18" ht="18.75">
      <c r="E5" s="539" t="s">
        <v>19</v>
      </c>
      <c r="F5" s="539"/>
      <c r="G5" s="25"/>
    </row>
    <row r="6" spans="1:18" ht="38.25" customHeight="1">
      <c r="A6" s="536" t="s">
        <v>41</v>
      </c>
      <c r="B6" s="503" t="s">
        <v>115</v>
      </c>
      <c r="C6" s="542" t="s">
        <v>221</v>
      </c>
      <c r="D6" s="526" t="s">
        <v>222</v>
      </c>
      <c r="E6" s="503" t="s">
        <v>223</v>
      </c>
      <c r="F6" s="540" t="s">
        <v>224</v>
      </c>
      <c r="G6" s="175"/>
    </row>
    <row r="7" spans="1:18" ht="111.75" customHeight="1">
      <c r="A7" s="536"/>
      <c r="B7" s="536"/>
      <c r="C7" s="543"/>
      <c r="D7" s="527"/>
      <c r="E7" s="503"/>
      <c r="F7" s="541"/>
      <c r="G7" s="175"/>
      <c r="M7" s="32"/>
    </row>
    <row r="8" spans="1:18" s="20" customFormat="1" ht="21" customHeight="1">
      <c r="A8" s="28" t="s">
        <v>20</v>
      </c>
      <c r="B8" s="28" t="s">
        <v>35</v>
      </c>
      <c r="C8" s="28" t="s">
        <v>225</v>
      </c>
      <c r="D8" s="28">
        <v>2</v>
      </c>
      <c r="E8" s="174">
        <v>3</v>
      </c>
      <c r="F8" s="180">
        <v>4</v>
      </c>
      <c r="G8" s="176"/>
      <c r="M8" s="36"/>
    </row>
    <row r="9" spans="1:18" s="19" customFormat="1" ht="20.100000000000001" customHeight="1">
      <c r="A9" s="173"/>
      <c r="B9" s="173" t="s">
        <v>119</v>
      </c>
      <c r="C9" s="256">
        <f>SUM(C10:C20)</f>
        <v>7797</v>
      </c>
      <c r="D9" s="256">
        <f>SUM(D10:D20)</f>
        <v>0</v>
      </c>
      <c r="E9" s="256">
        <f>SUM(E10:E20)</f>
        <v>7797</v>
      </c>
      <c r="F9" s="256">
        <f>SUM(F10:F20)</f>
        <v>0</v>
      </c>
      <c r="G9" s="177"/>
    </row>
    <row r="10" spans="1:18" ht="20.100000000000001" customHeight="1">
      <c r="A10" s="251">
        <v>1</v>
      </c>
      <c r="B10" s="229" t="s">
        <v>120</v>
      </c>
      <c r="C10" s="257">
        <f>SUM(D10:F10)</f>
        <v>624</v>
      </c>
      <c r="D10" s="231"/>
      <c r="E10" s="231">
        <v>624</v>
      </c>
      <c r="F10" s="229"/>
      <c r="G10" s="166"/>
      <c r="H10" s="30"/>
      <c r="I10" s="30"/>
      <c r="J10" s="30"/>
      <c r="K10" s="30"/>
      <c r="L10" s="30"/>
      <c r="M10" s="30"/>
      <c r="N10" s="30"/>
      <c r="O10" s="30"/>
      <c r="P10" s="30"/>
      <c r="Q10" s="30"/>
    </row>
    <row r="11" spans="1:18" ht="20.100000000000001" customHeight="1">
      <c r="A11" s="251">
        <v>2</v>
      </c>
      <c r="B11" s="229" t="s">
        <v>121</v>
      </c>
      <c r="C11" s="257">
        <f t="shared" ref="C11:C20" si="0">SUM(D11:F11)</f>
        <v>902</v>
      </c>
      <c r="D11" s="231"/>
      <c r="E11" s="231">
        <v>902</v>
      </c>
      <c r="F11" s="229"/>
      <c r="G11" s="166"/>
      <c r="H11" s="30"/>
      <c r="I11" s="30"/>
      <c r="J11" s="30"/>
      <c r="K11" s="30"/>
      <c r="L11" s="30"/>
      <c r="M11" s="30"/>
      <c r="N11" s="30"/>
      <c r="O11" s="30"/>
      <c r="P11" s="30"/>
      <c r="Q11" s="30"/>
    </row>
    <row r="12" spans="1:18" ht="20.100000000000001" customHeight="1">
      <c r="A12" s="251">
        <v>3</v>
      </c>
      <c r="B12" s="229" t="s">
        <v>122</v>
      </c>
      <c r="C12" s="257">
        <f t="shared" si="0"/>
        <v>703</v>
      </c>
      <c r="D12" s="231"/>
      <c r="E12" s="231">
        <v>703</v>
      </c>
      <c r="F12" s="229"/>
      <c r="G12" s="178"/>
      <c r="H12" s="31"/>
      <c r="I12" s="31"/>
      <c r="J12" s="31"/>
      <c r="K12" s="31"/>
      <c r="L12" s="31"/>
      <c r="M12" s="31"/>
      <c r="N12" s="31"/>
      <c r="O12" s="31"/>
      <c r="P12" s="31"/>
      <c r="Q12" s="31"/>
      <c r="R12" s="30"/>
    </row>
    <row r="13" spans="1:18" ht="20.100000000000001" customHeight="1">
      <c r="A13" s="251">
        <v>4</v>
      </c>
      <c r="B13" s="229" t="s">
        <v>123</v>
      </c>
      <c r="C13" s="257">
        <f t="shared" si="0"/>
        <v>807</v>
      </c>
      <c r="D13" s="231"/>
      <c r="E13" s="231">
        <v>807</v>
      </c>
      <c r="F13" s="229"/>
      <c r="G13" s="175"/>
    </row>
    <row r="14" spans="1:18" ht="20.100000000000001" customHeight="1">
      <c r="A14" s="251">
        <v>5</v>
      </c>
      <c r="B14" s="229" t="s">
        <v>124</v>
      </c>
      <c r="C14" s="257">
        <f t="shared" si="0"/>
        <v>595</v>
      </c>
      <c r="D14" s="231"/>
      <c r="E14" s="231">
        <v>595</v>
      </c>
      <c r="F14" s="229"/>
      <c r="G14" s="175"/>
    </row>
    <row r="15" spans="1:18" ht="20.100000000000001" customHeight="1">
      <c r="A15" s="251">
        <v>6</v>
      </c>
      <c r="B15" s="229" t="s">
        <v>125</v>
      </c>
      <c r="C15" s="257">
        <f t="shared" si="0"/>
        <v>590</v>
      </c>
      <c r="D15" s="231"/>
      <c r="E15" s="231">
        <v>590</v>
      </c>
      <c r="F15" s="229"/>
      <c r="G15" s="179"/>
    </row>
    <row r="16" spans="1:18" ht="20.100000000000001" customHeight="1">
      <c r="A16" s="251">
        <v>7</v>
      </c>
      <c r="B16" s="229" t="s">
        <v>126</v>
      </c>
      <c r="C16" s="257">
        <f t="shared" si="0"/>
        <v>718</v>
      </c>
      <c r="D16" s="231"/>
      <c r="E16" s="231">
        <v>718</v>
      </c>
      <c r="F16" s="229"/>
      <c r="G16" s="175"/>
    </row>
    <row r="17" spans="1:11" ht="20.100000000000001" customHeight="1">
      <c r="A17" s="251">
        <v>8</v>
      </c>
      <c r="B17" s="229" t="s">
        <v>127</v>
      </c>
      <c r="C17" s="257">
        <f t="shared" si="0"/>
        <v>642</v>
      </c>
      <c r="D17" s="231"/>
      <c r="E17" s="231">
        <v>642</v>
      </c>
      <c r="F17" s="229"/>
      <c r="G17" s="175"/>
    </row>
    <row r="18" spans="1:11" ht="20.100000000000001" customHeight="1">
      <c r="A18" s="251">
        <v>9</v>
      </c>
      <c r="B18" s="229" t="s">
        <v>128</v>
      </c>
      <c r="C18" s="257">
        <f t="shared" si="0"/>
        <v>636</v>
      </c>
      <c r="D18" s="231"/>
      <c r="E18" s="231">
        <v>636</v>
      </c>
      <c r="F18" s="229"/>
      <c r="G18" s="175"/>
    </row>
    <row r="19" spans="1:11" ht="20.100000000000001" customHeight="1">
      <c r="A19" s="251">
        <v>10</v>
      </c>
      <c r="B19" s="229" t="s">
        <v>129</v>
      </c>
      <c r="C19" s="257">
        <f t="shared" si="0"/>
        <v>822</v>
      </c>
      <c r="D19" s="231"/>
      <c r="E19" s="231">
        <v>822</v>
      </c>
      <c r="F19" s="229"/>
      <c r="G19" s="175"/>
    </row>
    <row r="20" spans="1:11" ht="20.100000000000001" customHeight="1">
      <c r="A20" s="251">
        <v>11</v>
      </c>
      <c r="B20" s="229" t="s">
        <v>130</v>
      </c>
      <c r="C20" s="257">
        <f t="shared" si="0"/>
        <v>758</v>
      </c>
      <c r="D20" s="231"/>
      <c r="E20" s="257">
        <v>758</v>
      </c>
      <c r="F20" s="231"/>
      <c r="G20" s="175"/>
    </row>
    <row r="23" spans="1:11" customFormat="1">
      <c r="A23" s="33"/>
      <c r="B23" s="34"/>
      <c r="C23" s="34"/>
      <c r="D23" s="34"/>
      <c r="E23" s="34"/>
      <c r="F23" s="34"/>
      <c r="G23" s="34"/>
      <c r="H23" s="34"/>
      <c r="I23" s="34"/>
      <c r="J23" s="34"/>
      <c r="K23" s="22"/>
    </row>
  </sheetData>
  <mergeCells count="10">
    <mergeCell ref="E1:F1"/>
    <mergeCell ref="A4:F4"/>
    <mergeCell ref="E5:F5"/>
    <mergeCell ref="F6:F7"/>
    <mergeCell ref="C6:C7"/>
    <mergeCell ref="A6:A7"/>
    <mergeCell ref="B6:B7"/>
    <mergeCell ref="D6:D7"/>
    <mergeCell ref="E6:E7"/>
    <mergeCell ref="A3:F3"/>
  </mergeCells>
  <printOptions horizontalCentered="1"/>
  <pageMargins left="0.2" right="0.26" top="0.52" bottom="0.4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358"/>
  <sheetViews>
    <sheetView tabSelected="1" workbookViewId="0">
      <selection activeCell="C17" sqref="C17"/>
    </sheetView>
  </sheetViews>
  <sheetFormatPr defaultRowHeight="15"/>
  <cols>
    <col min="1" max="1" width="8.140625" style="378" customWidth="1"/>
    <col min="2" max="2" width="49.5703125" style="378" customWidth="1"/>
    <col min="3" max="3" width="16" style="379" customWidth="1"/>
    <col min="4" max="4" width="15.85546875" style="379" customWidth="1"/>
    <col min="5" max="5" width="10.28515625" style="378" customWidth="1"/>
    <col min="6" max="6" width="11.140625" style="378" customWidth="1"/>
    <col min="7" max="7" width="10.42578125" style="378" customWidth="1"/>
    <col min="8" max="8" width="10.85546875" style="378" customWidth="1"/>
    <col min="9" max="9" width="9.85546875" style="378" customWidth="1"/>
    <col min="10" max="10" width="8.85546875" style="378" customWidth="1"/>
    <col min="11" max="11" width="10.7109375" style="378" bestFit="1" customWidth="1"/>
    <col min="12" max="13" width="10.42578125" style="378" customWidth="1"/>
    <col min="14" max="14" width="9.42578125" style="378" customWidth="1"/>
    <col min="15" max="15" width="10.85546875" style="378" customWidth="1"/>
    <col min="16" max="16" width="9.42578125" style="479" customWidth="1"/>
    <col min="17" max="18" width="9.42578125" style="378" customWidth="1"/>
    <col min="19" max="19" width="9.42578125" style="378" hidden="1" customWidth="1"/>
    <col min="20" max="20" width="11.42578125" style="378" customWidth="1"/>
    <col min="21" max="21" width="12.140625" style="378" bestFit="1" customWidth="1"/>
    <col min="22" max="22" width="10.7109375" style="378" bestFit="1" customWidth="1"/>
    <col min="23" max="23" width="9.42578125" style="378" bestFit="1" customWidth="1"/>
    <col min="24" max="24" width="10.7109375" style="378" bestFit="1" customWidth="1"/>
    <col min="25" max="25" width="10.140625" style="378" bestFit="1" customWidth="1"/>
    <col min="26" max="16384" width="9.140625" style="378"/>
  </cols>
  <sheetData>
    <row r="1" spans="1:24" ht="18.75">
      <c r="A1" s="481" t="s">
        <v>17</v>
      </c>
      <c r="B1" s="480"/>
      <c r="C1" s="480"/>
      <c r="D1" s="480"/>
      <c r="E1" s="480"/>
      <c r="F1" s="480"/>
      <c r="G1" s="480"/>
      <c r="H1" s="480"/>
      <c r="I1" s="480"/>
      <c r="J1" s="480"/>
      <c r="K1" s="480"/>
      <c r="L1" s="480"/>
      <c r="M1" s="480"/>
      <c r="N1" s="480"/>
      <c r="O1" s="480" t="s">
        <v>13</v>
      </c>
      <c r="P1" s="480"/>
      <c r="Q1" s="480"/>
      <c r="R1" s="480"/>
      <c r="S1" s="480"/>
      <c r="T1" s="480"/>
    </row>
    <row r="2" spans="1:24" ht="20.25">
      <c r="A2" s="547" t="s">
        <v>758</v>
      </c>
      <c r="B2" s="547"/>
      <c r="C2" s="547"/>
      <c r="D2" s="547"/>
      <c r="E2" s="547"/>
      <c r="F2" s="547"/>
      <c r="G2" s="547"/>
      <c r="H2" s="547"/>
      <c r="I2" s="547"/>
      <c r="J2" s="547"/>
      <c r="K2" s="547"/>
      <c r="L2" s="547"/>
      <c r="M2" s="547"/>
      <c r="N2" s="547"/>
      <c r="O2" s="547"/>
      <c r="P2" s="547"/>
      <c r="Q2" s="547"/>
      <c r="R2" s="547"/>
      <c r="S2" s="547"/>
      <c r="T2" s="547"/>
    </row>
    <row r="3" spans="1:24" ht="20.25" customHeight="1">
      <c r="A3" s="548" t="s">
        <v>18</v>
      </c>
      <c r="B3" s="548"/>
      <c r="C3" s="548"/>
      <c r="D3" s="548"/>
      <c r="E3" s="548"/>
      <c r="F3" s="548"/>
      <c r="G3" s="548"/>
      <c r="H3" s="548"/>
      <c r="I3" s="548"/>
      <c r="J3" s="548"/>
      <c r="K3" s="548"/>
      <c r="L3" s="548"/>
      <c r="M3" s="548"/>
      <c r="N3" s="548"/>
      <c r="O3" s="548"/>
      <c r="P3" s="548"/>
      <c r="Q3" s="548"/>
      <c r="R3" s="548"/>
      <c r="S3" s="548"/>
      <c r="T3" s="548"/>
    </row>
    <row r="4" spans="1:24" ht="18" customHeight="1">
      <c r="P4" s="380" t="s">
        <v>166</v>
      </c>
    </row>
    <row r="5" spans="1:24" ht="23.25" customHeight="1">
      <c r="A5" s="546" t="s">
        <v>0</v>
      </c>
      <c r="B5" s="546" t="s">
        <v>131</v>
      </c>
      <c r="C5" s="544" t="s">
        <v>333</v>
      </c>
      <c r="D5" s="544" t="s">
        <v>334</v>
      </c>
      <c r="E5" s="546" t="s">
        <v>246</v>
      </c>
      <c r="F5" s="546" t="s">
        <v>132</v>
      </c>
      <c r="G5" s="546" t="s">
        <v>167</v>
      </c>
      <c r="H5" s="546" t="s">
        <v>168</v>
      </c>
      <c r="I5" s="546" t="s">
        <v>169</v>
      </c>
      <c r="J5" s="546"/>
      <c r="K5" s="546"/>
      <c r="L5" s="544" t="s">
        <v>569</v>
      </c>
      <c r="M5" s="546" t="s">
        <v>570</v>
      </c>
      <c r="N5" s="546"/>
      <c r="O5" s="546"/>
      <c r="P5" s="546"/>
      <c r="Q5" s="546"/>
      <c r="R5" s="381"/>
      <c r="S5" s="546" t="s">
        <v>170</v>
      </c>
      <c r="T5" s="546" t="s">
        <v>171</v>
      </c>
    </row>
    <row r="6" spans="1:24" ht="103.5" customHeight="1">
      <c r="A6" s="546"/>
      <c r="B6" s="546"/>
      <c r="C6" s="545"/>
      <c r="D6" s="545"/>
      <c r="E6" s="546"/>
      <c r="F6" s="546"/>
      <c r="G6" s="546"/>
      <c r="H6" s="546"/>
      <c r="I6" s="381" t="s">
        <v>133</v>
      </c>
      <c r="J6" s="381" t="s">
        <v>94</v>
      </c>
      <c r="K6" s="381" t="s">
        <v>172</v>
      </c>
      <c r="L6" s="545"/>
      <c r="M6" s="381" t="s">
        <v>133</v>
      </c>
      <c r="N6" s="381" t="s">
        <v>295</v>
      </c>
      <c r="O6" s="381" t="s">
        <v>296</v>
      </c>
      <c r="P6" s="381" t="s">
        <v>173</v>
      </c>
      <c r="Q6" s="381" t="s">
        <v>78</v>
      </c>
      <c r="R6" s="381" t="s">
        <v>335</v>
      </c>
      <c r="S6" s="546"/>
      <c r="T6" s="546"/>
    </row>
    <row r="7" spans="1:24" s="385" customFormat="1" ht="19.5" customHeight="1">
      <c r="A7" s="382">
        <v>1</v>
      </c>
      <c r="B7" s="382">
        <v>2</v>
      </c>
      <c r="C7" s="382">
        <v>3</v>
      </c>
      <c r="D7" s="383">
        <v>4</v>
      </c>
      <c r="E7" s="382">
        <v>5</v>
      </c>
      <c r="F7" s="382">
        <v>6</v>
      </c>
      <c r="G7" s="382">
        <v>7</v>
      </c>
      <c r="H7" s="382">
        <v>8</v>
      </c>
      <c r="I7" s="382">
        <v>9</v>
      </c>
      <c r="J7" s="382">
        <v>10</v>
      </c>
      <c r="K7" s="382">
        <v>11</v>
      </c>
      <c r="L7" s="382">
        <v>12</v>
      </c>
      <c r="M7" s="382">
        <v>13</v>
      </c>
      <c r="N7" s="382">
        <v>14</v>
      </c>
      <c r="O7" s="382">
        <v>15</v>
      </c>
      <c r="P7" s="382">
        <v>16</v>
      </c>
      <c r="Q7" s="382">
        <v>17</v>
      </c>
      <c r="R7" s="382">
        <v>18</v>
      </c>
      <c r="S7" s="382">
        <v>15</v>
      </c>
      <c r="T7" s="382">
        <v>19</v>
      </c>
      <c r="U7" s="384"/>
      <c r="V7" s="384"/>
    </row>
    <row r="8" spans="1:24" ht="21" customHeight="1">
      <c r="A8" s="386"/>
      <c r="B8" s="381" t="s">
        <v>111</v>
      </c>
      <c r="C8" s="381"/>
      <c r="D8" s="381"/>
      <c r="E8" s="381"/>
      <c r="F8" s="386"/>
      <c r="G8" s="387"/>
      <c r="H8" s="386"/>
      <c r="I8" s="388">
        <f>I14+I22+I358</f>
        <v>0</v>
      </c>
      <c r="J8" s="388">
        <f>J14+J22+J358</f>
        <v>0</v>
      </c>
      <c r="K8" s="388">
        <f>K14+K22+K358</f>
        <v>0</v>
      </c>
      <c r="L8" s="389">
        <f>L14+L22+L358</f>
        <v>114940</v>
      </c>
      <c r="M8" s="390">
        <f t="shared" ref="M8:R8" si="0">M9+M14+M22+M358</f>
        <v>274594</v>
      </c>
      <c r="N8" s="390">
        <f t="shared" si="0"/>
        <v>38380</v>
      </c>
      <c r="O8" s="390">
        <f t="shared" si="0"/>
        <v>129830</v>
      </c>
      <c r="P8" s="390">
        <f t="shared" si="0"/>
        <v>9740</v>
      </c>
      <c r="Q8" s="390">
        <f t="shared" si="0"/>
        <v>75000</v>
      </c>
      <c r="R8" s="390">
        <f t="shared" si="0"/>
        <v>21644</v>
      </c>
      <c r="S8" s="390"/>
      <c r="T8" s="386"/>
    </row>
    <row r="9" spans="1:24" ht="21" customHeight="1">
      <c r="A9" s="381" t="s">
        <v>20</v>
      </c>
      <c r="B9" s="391" t="s">
        <v>571</v>
      </c>
      <c r="C9" s="381"/>
      <c r="D9" s="381"/>
      <c r="E9" s="381"/>
      <c r="F9" s="386"/>
      <c r="G9" s="387"/>
      <c r="H9" s="386"/>
      <c r="I9" s="392">
        <f t="shared" ref="I9:Q9" si="1">I14+I20</f>
        <v>0</v>
      </c>
      <c r="J9" s="392">
        <f t="shared" si="1"/>
        <v>0</v>
      </c>
      <c r="K9" s="392">
        <f t="shared" si="1"/>
        <v>0</v>
      </c>
      <c r="L9" s="392">
        <f t="shared" si="1"/>
        <v>0</v>
      </c>
      <c r="M9" s="392">
        <f>N9+O9+P9+Q9</f>
        <v>0</v>
      </c>
      <c r="N9" s="392">
        <v>0</v>
      </c>
      <c r="O9" s="392">
        <v>0</v>
      </c>
      <c r="P9" s="392">
        <f t="shared" si="1"/>
        <v>0</v>
      </c>
      <c r="Q9" s="392">
        <f t="shared" si="1"/>
        <v>0</v>
      </c>
      <c r="R9" s="392"/>
      <c r="S9" s="390"/>
      <c r="T9" s="386"/>
      <c r="V9" s="400"/>
    </row>
    <row r="10" spans="1:24" ht="21" hidden="1" customHeight="1">
      <c r="A10" s="381"/>
      <c r="B10" s="391"/>
      <c r="C10" s="381"/>
      <c r="D10" s="381"/>
      <c r="E10" s="381"/>
      <c r="F10" s="386"/>
      <c r="G10" s="387"/>
      <c r="H10" s="386"/>
      <c r="I10" s="392"/>
      <c r="J10" s="392"/>
      <c r="K10" s="392"/>
      <c r="L10" s="392"/>
      <c r="M10" s="390"/>
      <c r="N10" s="390"/>
      <c r="O10" s="390"/>
      <c r="P10" s="392"/>
      <c r="Q10" s="392"/>
      <c r="R10" s="392"/>
      <c r="S10" s="390"/>
      <c r="T10" s="386"/>
    </row>
    <row r="11" spans="1:24" ht="21" hidden="1" customHeight="1">
      <c r="A11" s="381"/>
      <c r="B11" s="391"/>
      <c r="C11" s="381"/>
      <c r="D11" s="381"/>
      <c r="E11" s="381"/>
      <c r="F11" s="386"/>
      <c r="G11" s="387"/>
      <c r="H11" s="386"/>
      <c r="I11" s="392"/>
      <c r="J11" s="392"/>
      <c r="K11" s="392"/>
      <c r="L11" s="392"/>
      <c r="M11" s="390"/>
      <c r="N11" s="390"/>
      <c r="O11" s="390"/>
      <c r="P11" s="392"/>
      <c r="Q11" s="392"/>
      <c r="R11" s="392"/>
      <c r="S11" s="390"/>
      <c r="T11" s="386"/>
    </row>
    <row r="12" spans="1:24" ht="21" hidden="1" customHeight="1">
      <c r="A12" s="381"/>
      <c r="B12" s="391"/>
      <c r="C12" s="381"/>
      <c r="D12" s="381"/>
      <c r="E12" s="381"/>
      <c r="F12" s="386"/>
      <c r="G12" s="387"/>
      <c r="H12" s="386"/>
      <c r="I12" s="392"/>
      <c r="J12" s="392"/>
      <c r="K12" s="392"/>
      <c r="L12" s="392"/>
      <c r="M12" s="390"/>
      <c r="N12" s="390"/>
      <c r="O12" s="390"/>
      <c r="P12" s="392"/>
      <c r="Q12" s="392"/>
      <c r="R12" s="392"/>
      <c r="S12" s="390"/>
      <c r="T12" s="386"/>
    </row>
    <row r="13" spans="1:24" ht="21" hidden="1" customHeight="1">
      <c r="A13" s="381"/>
      <c r="B13" s="391"/>
      <c r="C13" s="381"/>
      <c r="D13" s="381"/>
      <c r="E13" s="381"/>
      <c r="F13" s="386"/>
      <c r="G13" s="387"/>
      <c r="H13" s="386"/>
      <c r="I13" s="392"/>
      <c r="J13" s="392"/>
      <c r="K13" s="392"/>
      <c r="L13" s="392"/>
      <c r="M13" s="390"/>
      <c r="N13" s="390"/>
      <c r="O13" s="390"/>
      <c r="P13" s="392"/>
      <c r="Q13" s="392"/>
      <c r="R13" s="392"/>
      <c r="S13" s="390"/>
      <c r="T13" s="386"/>
      <c r="V13" s="393"/>
    </row>
    <row r="14" spans="1:24" ht="21" customHeight="1">
      <c r="A14" s="381" t="s">
        <v>35</v>
      </c>
      <c r="B14" s="391" t="s">
        <v>336</v>
      </c>
      <c r="C14" s="381"/>
      <c r="D14" s="381"/>
      <c r="E14" s="381"/>
      <c r="F14" s="386"/>
      <c r="G14" s="387"/>
      <c r="H14" s="386"/>
      <c r="I14" s="392">
        <f>I15+I21</f>
        <v>0</v>
      </c>
      <c r="J14" s="392">
        <f t="shared" ref="J14:Q14" si="2">J15+J21</f>
        <v>0</v>
      </c>
      <c r="K14" s="392">
        <f t="shared" si="2"/>
        <v>0</v>
      </c>
      <c r="L14" s="392">
        <f t="shared" si="2"/>
        <v>0</v>
      </c>
      <c r="M14" s="390">
        <f>M15+M21</f>
        <v>168210</v>
      </c>
      <c r="N14" s="390">
        <f t="shared" si="2"/>
        <v>38380</v>
      </c>
      <c r="O14" s="390">
        <f t="shared" si="2"/>
        <v>129830</v>
      </c>
      <c r="P14" s="392">
        <f t="shared" si="2"/>
        <v>0</v>
      </c>
      <c r="Q14" s="392">
        <f t="shared" si="2"/>
        <v>0</v>
      </c>
      <c r="R14" s="392"/>
      <c r="S14" s="390"/>
      <c r="T14" s="386"/>
    </row>
    <row r="15" spans="1:24" ht="21" customHeight="1">
      <c r="A15" s="381" t="s">
        <v>22</v>
      </c>
      <c r="B15" s="391" t="s">
        <v>337</v>
      </c>
      <c r="C15" s="381"/>
      <c r="D15" s="381"/>
      <c r="E15" s="381"/>
      <c r="F15" s="386"/>
      <c r="G15" s="387"/>
      <c r="H15" s="386"/>
      <c r="I15" s="392">
        <f>I16+I17</f>
        <v>0</v>
      </c>
      <c r="J15" s="392">
        <f t="shared" ref="J15:Q15" si="3">J16+J17</f>
        <v>0</v>
      </c>
      <c r="K15" s="392">
        <f t="shared" si="3"/>
        <v>0</v>
      </c>
      <c r="L15" s="392">
        <f t="shared" si="3"/>
        <v>0</v>
      </c>
      <c r="M15" s="392">
        <f>SUM(M16:M20)</f>
        <v>129830</v>
      </c>
      <c r="N15" s="392">
        <f t="shared" si="3"/>
        <v>0</v>
      </c>
      <c r="O15" s="392">
        <f>SUM(O16:O20)</f>
        <v>129830</v>
      </c>
      <c r="P15" s="392">
        <f t="shared" si="3"/>
        <v>0</v>
      </c>
      <c r="Q15" s="392">
        <f t="shared" si="3"/>
        <v>0</v>
      </c>
      <c r="R15" s="392"/>
      <c r="S15" s="390"/>
      <c r="T15" s="386"/>
      <c r="V15" s="394"/>
      <c r="X15" s="395"/>
    </row>
    <row r="16" spans="1:24" ht="45">
      <c r="A16" s="386">
        <v>1</v>
      </c>
      <c r="B16" s="396" t="s">
        <v>572</v>
      </c>
      <c r="C16" s="381"/>
      <c r="D16" s="381"/>
      <c r="E16" s="381"/>
      <c r="F16" s="386"/>
      <c r="G16" s="397" t="s">
        <v>174</v>
      </c>
      <c r="H16" s="397"/>
      <c r="I16" s="390"/>
      <c r="J16" s="390"/>
      <c r="K16" s="390"/>
      <c r="L16" s="390"/>
      <c r="M16" s="398">
        <f t="shared" ref="M16:M21" si="4">N16+O16+P16+Q16</f>
        <v>52153</v>
      </c>
      <c r="N16" s="399"/>
      <c r="O16" s="398">
        <v>52153</v>
      </c>
      <c r="P16" s="390"/>
      <c r="Q16" s="390"/>
      <c r="R16" s="390"/>
      <c r="S16" s="390"/>
      <c r="T16" s="386"/>
    </row>
    <row r="17" spans="1:27" ht="30">
      <c r="A17" s="386">
        <v>2</v>
      </c>
      <c r="B17" s="396" t="s">
        <v>338</v>
      </c>
      <c r="C17" s="381"/>
      <c r="D17" s="381"/>
      <c r="E17" s="381"/>
      <c r="F17" s="386"/>
      <c r="G17" s="397" t="s">
        <v>174</v>
      </c>
      <c r="H17" s="397"/>
      <c r="I17" s="390"/>
      <c r="J17" s="390"/>
      <c r="K17" s="390"/>
      <c r="L17" s="390"/>
      <c r="M17" s="398">
        <f t="shared" si="4"/>
        <v>11329</v>
      </c>
      <c r="N17" s="399"/>
      <c r="O17" s="398">
        <v>11329</v>
      </c>
      <c r="P17" s="390"/>
      <c r="Q17" s="390"/>
      <c r="R17" s="390"/>
      <c r="S17" s="390"/>
      <c r="T17" s="386"/>
    </row>
    <row r="18" spans="1:27" ht="30">
      <c r="A18" s="386">
        <v>3</v>
      </c>
      <c r="B18" s="396" t="s">
        <v>339</v>
      </c>
      <c r="C18" s="381"/>
      <c r="D18" s="381"/>
      <c r="E18" s="381"/>
      <c r="F18" s="386"/>
      <c r="G18" s="397" t="s">
        <v>174</v>
      </c>
      <c r="H18" s="397"/>
      <c r="I18" s="390"/>
      <c r="J18" s="390"/>
      <c r="K18" s="390"/>
      <c r="L18" s="390"/>
      <c r="M18" s="398">
        <f t="shared" si="4"/>
        <v>45500</v>
      </c>
      <c r="N18" s="399"/>
      <c r="O18" s="398">
        <v>45500</v>
      </c>
      <c r="P18" s="390"/>
      <c r="Q18" s="390"/>
      <c r="R18" s="390"/>
      <c r="S18" s="390"/>
      <c r="T18" s="386"/>
    </row>
    <row r="19" spans="1:27" ht="30">
      <c r="A19" s="386">
        <v>4</v>
      </c>
      <c r="B19" s="396" t="s">
        <v>340</v>
      </c>
      <c r="C19" s="381"/>
      <c r="D19" s="381"/>
      <c r="E19" s="381"/>
      <c r="F19" s="386"/>
      <c r="G19" s="397" t="s">
        <v>174</v>
      </c>
      <c r="H19" s="397"/>
      <c r="I19" s="390"/>
      <c r="J19" s="390"/>
      <c r="K19" s="390"/>
      <c r="L19" s="390"/>
      <c r="M19" s="398">
        <f t="shared" si="4"/>
        <v>3848</v>
      </c>
      <c r="N19" s="399"/>
      <c r="O19" s="398">
        <v>3848</v>
      </c>
      <c r="P19" s="390"/>
      <c r="Q19" s="390"/>
      <c r="R19" s="390"/>
      <c r="S19" s="390"/>
      <c r="T19" s="386"/>
    </row>
    <row r="20" spans="1:27" ht="30">
      <c r="A20" s="386">
        <v>5</v>
      </c>
      <c r="B20" s="396" t="s">
        <v>341</v>
      </c>
      <c r="C20" s="381"/>
      <c r="D20" s="381"/>
      <c r="E20" s="381"/>
      <c r="F20" s="386"/>
      <c r="G20" s="397" t="s">
        <v>174</v>
      </c>
      <c r="H20" s="397"/>
      <c r="I20" s="390"/>
      <c r="J20" s="390"/>
      <c r="K20" s="390"/>
      <c r="L20" s="390"/>
      <c r="M20" s="398">
        <f t="shared" si="4"/>
        <v>17000</v>
      </c>
      <c r="N20" s="399"/>
      <c r="O20" s="398">
        <v>17000</v>
      </c>
      <c r="P20" s="390"/>
      <c r="Q20" s="390"/>
      <c r="R20" s="390"/>
      <c r="S20" s="390"/>
      <c r="T20" s="386"/>
      <c r="V20" s="400"/>
    </row>
    <row r="21" spans="1:27" ht="33.75" customHeight="1">
      <c r="A21" s="381" t="s">
        <v>28</v>
      </c>
      <c r="B21" s="391" t="s">
        <v>342</v>
      </c>
      <c r="C21" s="381"/>
      <c r="D21" s="381"/>
      <c r="E21" s="381"/>
      <c r="F21" s="386"/>
      <c r="G21" s="401" t="s">
        <v>174</v>
      </c>
      <c r="H21" s="386"/>
      <c r="I21" s="390"/>
      <c r="J21" s="390"/>
      <c r="K21" s="390"/>
      <c r="L21" s="390"/>
      <c r="M21" s="399">
        <f t="shared" si="4"/>
        <v>38380</v>
      </c>
      <c r="N21" s="399">
        <v>38380</v>
      </c>
      <c r="O21" s="399"/>
      <c r="P21" s="390"/>
      <c r="Q21" s="390"/>
      <c r="R21" s="390"/>
      <c r="S21" s="390"/>
      <c r="T21" s="386"/>
      <c r="V21" s="400"/>
    </row>
    <row r="22" spans="1:27" ht="45">
      <c r="A22" s="381" t="s">
        <v>184</v>
      </c>
      <c r="B22" s="391" t="s">
        <v>343</v>
      </c>
      <c r="C22" s="381"/>
      <c r="D22" s="381"/>
      <c r="E22" s="391"/>
      <c r="F22" s="386"/>
      <c r="G22" s="387"/>
      <c r="H22" s="386"/>
      <c r="I22" s="389"/>
      <c r="J22" s="389"/>
      <c r="K22" s="389"/>
      <c r="L22" s="389">
        <f t="shared" ref="L22:R22" si="5">L23+L305+L308</f>
        <v>114940</v>
      </c>
      <c r="M22" s="389">
        <f t="shared" si="5"/>
        <v>105384</v>
      </c>
      <c r="N22" s="392">
        <f t="shared" si="5"/>
        <v>0</v>
      </c>
      <c r="O22" s="392">
        <f t="shared" si="5"/>
        <v>0</v>
      </c>
      <c r="P22" s="389">
        <f t="shared" si="5"/>
        <v>8740</v>
      </c>
      <c r="Q22" s="389">
        <f t="shared" si="5"/>
        <v>75000</v>
      </c>
      <c r="R22" s="389">
        <f t="shared" si="5"/>
        <v>21644</v>
      </c>
      <c r="S22" s="389"/>
      <c r="T22" s="402" t="s">
        <v>573</v>
      </c>
      <c r="V22" s="400"/>
    </row>
    <row r="23" spans="1:27">
      <c r="A23" s="381" t="s">
        <v>574</v>
      </c>
      <c r="B23" s="391" t="s">
        <v>37</v>
      </c>
      <c r="C23" s="381"/>
      <c r="D23" s="381"/>
      <c r="E23" s="391"/>
      <c r="F23" s="386"/>
      <c r="G23" s="387"/>
      <c r="H23" s="386"/>
      <c r="I23" s="389">
        <f t="shared" ref="I23:R23" si="6">I24+I113+I154+I214+I215</f>
        <v>252835</v>
      </c>
      <c r="J23" s="389">
        <f t="shared" si="6"/>
        <v>5690</v>
      </c>
      <c r="K23" s="389">
        <f t="shared" si="6"/>
        <v>247146</v>
      </c>
      <c r="L23" s="389">
        <f t="shared" si="6"/>
        <v>114940</v>
      </c>
      <c r="M23" s="389">
        <f t="shared" si="6"/>
        <v>79740</v>
      </c>
      <c r="N23" s="392">
        <f t="shared" si="6"/>
        <v>0</v>
      </c>
      <c r="O23" s="392">
        <f t="shared" si="6"/>
        <v>0</v>
      </c>
      <c r="P23" s="389">
        <f t="shared" si="6"/>
        <v>4740</v>
      </c>
      <c r="Q23" s="389">
        <f t="shared" si="6"/>
        <v>75000</v>
      </c>
      <c r="R23" s="392">
        <f t="shared" si="6"/>
        <v>0</v>
      </c>
      <c r="S23" s="389"/>
      <c r="T23" s="403"/>
      <c r="U23" s="400"/>
      <c r="V23" s="400"/>
      <c r="AA23" s="400"/>
    </row>
    <row r="24" spans="1:27">
      <c r="A24" s="381" t="s">
        <v>22</v>
      </c>
      <c r="B24" s="391" t="s">
        <v>575</v>
      </c>
      <c r="C24" s="381"/>
      <c r="D24" s="381"/>
      <c r="E24" s="391"/>
      <c r="F24" s="386"/>
      <c r="G24" s="387"/>
      <c r="H24" s="386"/>
      <c r="I24" s="389">
        <f t="shared" ref="I24:R24" si="7">SUM(I25:I112)</f>
        <v>170906</v>
      </c>
      <c r="J24" s="392">
        <f t="shared" si="7"/>
        <v>5251</v>
      </c>
      <c r="K24" s="392">
        <f t="shared" si="7"/>
        <v>165656</v>
      </c>
      <c r="L24" s="392">
        <f t="shared" si="7"/>
        <v>114940</v>
      </c>
      <c r="M24" s="392">
        <f t="shared" si="7"/>
        <v>19210</v>
      </c>
      <c r="N24" s="392">
        <f t="shared" si="7"/>
        <v>0</v>
      </c>
      <c r="O24" s="392">
        <f t="shared" si="7"/>
        <v>0</v>
      </c>
      <c r="P24" s="392">
        <f t="shared" si="7"/>
        <v>0</v>
      </c>
      <c r="Q24" s="392">
        <f t="shared" si="7"/>
        <v>19210</v>
      </c>
      <c r="R24" s="392">
        <f t="shared" si="7"/>
        <v>0</v>
      </c>
      <c r="S24" s="392"/>
      <c r="T24" s="386"/>
      <c r="X24" s="400"/>
      <c r="Y24" s="400"/>
      <c r="Z24" s="400"/>
    </row>
    <row r="25" spans="1:27" ht="45">
      <c r="A25" s="386">
        <v>1</v>
      </c>
      <c r="B25" s="396" t="s">
        <v>576</v>
      </c>
      <c r="C25" s="386" t="s">
        <v>577</v>
      </c>
      <c r="D25" s="386" t="s">
        <v>578</v>
      </c>
      <c r="E25" s="386">
        <v>8095718</v>
      </c>
      <c r="F25" s="386" t="s">
        <v>135</v>
      </c>
      <c r="G25" s="397" t="s">
        <v>174</v>
      </c>
      <c r="H25" s="404" t="s">
        <v>579</v>
      </c>
      <c r="I25" s="405">
        <v>1600</v>
      </c>
      <c r="J25" s="405">
        <v>0</v>
      </c>
      <c r="K25" s="405">
        <f>+I25-J25</f>
        <v>1600</v>
      </c>
      <c r="L25" s="405">
        <v>717</v>
      </c>
      <c r="M25" s="405">
        <f>SUM(N25:R25)</f>
        <v>723</v>
      </c>
      <c r="N25" s="405">
        <v>0</v>
      </c>
      <c r="O25" s="405">
        <v>0</v>
      </c>
      <c r="P25" s="405">
        <v>0</v>
      </c>
      <c r="Q25" s="405">
        <v>723</v>
      </c>
      <c r="R25" s="392">
        <v>0</v>
      </c>
      <c r="S25" s="392"/>
      <c r="T25" s="386"/>
      <c r="U25" s="395"/>
      <c r="V25" s="395"/>
      <c r="X25" s="400"/>
      <c r="Y25" s="400"/>
      <c r="Z25" s="400"/>
    </row>
    <row r="26" spans="1:27" ht="74.25" customHeight="1">
      <c r="A26" s="386">
        <v>2</v>
      </c>
      <c r="B26" s="406" t="s">
        <v>580</v>
      </c>
      <c r="C26" s="386" t="s">
        <v>581</v>
      </c>
      <c r="D26" s="386" t="s">
        <v>582</v>
      </c>
      <c r="E26" s="386">
        <v>8112258</v>
      </c>
      <c r="F26" s="386" t="s">
        <v>125</v>
      </c>
      <c r="G26" s="397" t="s">
        <v>174</v>
      </c>
      <c r="H26" s="404" t="s">
        <v>579</v>
      </c>
      <c r="I26" s="405">
        <v>750</v>
      </c>
      <c r="J26" s="405">
        <v>1</v>
      </c>
      <c r="K26" s="405">
        <f t="shared" ref="K26:K36" si="8">+I26-J26</f>
        <v>749</v>
      </c>
      <c r="L26" s="405">
        <v>375</v>
      </c>
      <c r="M26" s="405">
        <f t="shared" ref="M26:M89" si="9">SUM(N26:R26)</f>
        <v>374</v>
      </c>
      <c r="N26" s="405">
        <v>0</v>
      </c>
      <c r="O26" s="405">
        <v>0</v>
      </c>
      <c r="P26" s="405">
        <v>0</v>
      </c>
      <c r="Q26" s="405">
        <v>374</v>
      </c>
      <c r="R26" s="392">
        <v>0</v>
      </c>
      <c r="S26" s="392"/>
      <c r="T26" s="386"/>
      <c r="U26" s="395"/>
      <c r="V26" s="395"/>
      <c r="X26" s="400"/>
      <c r="Y26" s="400"/>
      <c r="Z26" s="400"/>
    </row>
    <row r="27" spans="1:27" ht="45">
      <c r="A27" s="386">
        <v>3</v>
      </c>
      <c r="B27" s="396" t="s">
        <v>583</v>
      </c>
      <c r="C27" s="386" t="s">
        <v>584</v>
      </c>
      <c r="D27" s="386" t="s">
        <v>585</v>
      </c>
      <c r="E27" s="386">
        <v>8095391</v>
      </c>
      <c r="F27" s="386" t="s">
        <v>129</v>
      </c>
      <c r="G27" s="397" t="s">
        <v>174</v>
      </c>
      <c r="H27" s="404" t="s">
        <v>579</v>
      </c>
      <c r="I27" s="405">
        <v>1537</v>
      </c>
      <c r="J27" s="405">
        <v>73</v>
      </c>
      <c r="K27" s="405">
        <f t="shared" si="8"/>
        <v>1464</v>
      </c>
      <c r="L27" s="405">
        <v>900</v>
      </c>
      <c r="M27" s="405">
        <f t="shared" si="9"/>
        <v>417</v>
      </c>
      <c r="N27" s="405">
        <v>0</v>
      </c>
      <c r="O27" s="405">
        <v>0</v>
      </c>
      <c r="P27" s="405">
        <v>0</v>
      </c>
      <c r="Q27" s="405">
        <v>417</v>
      </c>
      <c r="R27" s="392">
        <v>0</v>
      </c>
      <c r="S27" s="392"/>
      <c r="T27" s="386"/>
      <c r="U27" s="395"/>
      <c r="V27" s="395"/>
      <c r="X27" s="400"/>
      <c r="Y27" s="400"/>
      <c r="Z27" s="400"/>
    </row>
    <row r="28" spans="1:27" ht="45">
      <c r="A28" s="386">
        <v>4</v>
      </c>
      <c r="B28" s="396" t="s">
        <v>586</v>
      </c>
      <c r="C28" s="386" t="s">
        <v>587</v>
      </c>
      <c r="D28" s="386" t="s">
        <v>588</v>
      </c>
      <c r="E28" s="386">
        <v>8095390</v>
      </c>
      <c r="F28" s="386" t="s">
        <v>129</v>
      </c>
      <c r="G28" s="397" t="s">
        <v>174</v>
      </c>
      <c r="H28" s="404" t="s">
        <v>579</v>
      </c>
      <c r="I28" s="405">
        <v>1720</v>
      </c>
      <c r="J28" s="405">
        <v>39</v>
      </c>
      <c r="K28" s="405">
        <f t="shared" si="8"/>
        <v>1681</v>
      </c>
      <c r="L28" s="405">
        <v>800</v>
      </c>
      <c r="M28" s="405">
        <f t="shared" si="9"/>
        <v>713</v>
      </c>
      <c r="N28" s="405">
        <v>0</v>
      </c>
      <c r="O28" s="405">
        <v>0</v>
      </c>
      <c r="P28" s="405">
        <v>0</v>
      </c>
      <c r="Q28" s="405">
        <v>713</v>
      </c>
      <c r="R28" s="392">
        <v>0</v>
      </c>
      <c r="S28" s="392"/>
      <c r="T28" s="386"/>
      <c r="U28" s="395"/>
      <c r="V28" s="395"/>
      <c r="X28" s="400"/>
      <c r="Y28" s="400"/>
      <c r="Z28" s="400"/>
    </row>
    <row r="29" spans="1:27" ht="45">
      <c r="A29" s="386">
        <v>5</v>
      </c>
      <c r="B29" s="407" t="s">
        <v>589</v>
      </c>
      <c r="C29" s="386" t="s">
        <v>590</v>
      </c>
      <c r="D29" s="386" t="s">
        <v>591</v>
      </c>
      <c r="E29" s="386">
        <v>8113106</v>
      </c>
      <c r="F29" s="386" t="s">
        <v>135</v>
      </c>
      <c r="G29" s="397" t="s">
        <v>174</v>
      </c>
      <c r="H29" s="404" t="s">
        <v>579</v>
      </c>
      <c r="I29" s="405">
        <v>2572</v>
      </c>
      <c r="J29" s="405">
        <v>122</v>
      </c>
      <c r="K29" s="405">
        <f t="shared" si="8"/>
        <v>2450</v>
      </c>
      <c r="L29" s="405">
        <v>1368</v>
      </c>
      <c r="M29" s="405">
        <f t="shared" si="9"/>
        <v>837</v>
      </c>
      <c r="N29" s="405">
        <v>0</v>
      </c>
      <c r="O29" s="405">
        <v>0</v>
      </c>
      <c r="P29" s="405">
        <v>0</v>
      </c>
      <c r="Q29" s="405">
        <v>837</v>
      </c>
      <c r="R29" s="392">
        <v>0</v>
      </c>
      <c r="S29" s="392"/>
      <c r="T29" s="386"/>
      <c r="U29" s="395"/>
      <c r="V29" s="395"/>
      <c r="X29" s="400"/>
      <c r="Y29" s="400"/>
      <c r="Z29" s="400"/>
    </row>
    <row r="30" spans="1:27" ht="45">
      <c r="A30" s="386">
        <v>6</v>
      </c>
      <c r="B30" s="406" t="s">
        <v>592</v>
      </c>
      <c r="C30" s="386" t="s">
        <v>593</v>
      </c>
      <c r="D30" s="386" t="s">
        <v>594</v>
      </c>
      <c r="E30" s="386">
        <v>8095423</v>
      </c>
      <c r="F30" s="386" t="s">
        <v>121</v>
      </c>
      <c r="G30" s="397" t="s">
        <v>174</v>
      </c>
      <c r="H30" s="404" t="s">
        <v>579</v>
      </c>
      <c r="I30" s="405">
        <v>1347</v>
      </c>
      <c r="J30" s="405">
        <v>13</v>
      </c>
      <c r="K30" s="405">
        <f t="shared" si="8"/>
        <v>1334</v>
      </c>
      <c r="L30" s="405">
        <v>680</v>
      </c>
      <c r="M30" s="405">
        <f t="shared" si="9"/>
        <v>521</v>
      </c>
      <c r="N30" s="405">
        <v>0</v>
      </c>
      <c r="O30" s="405">
        <v>0</v>
      </c>
      <c r="P30" s="405">
        <v>0</v>
      </c>
      <c r="Q30" s="405">
        <v>521</v>
      </c>
      <c r="R30" s="392">
        <v>0</v>
      </c>
      <c r="S30" s="392"/>
      <c r="T30" s="386"/>
      <c r="U30" s="395"/>
      <c r="V30" s="395"/>
      <c r="X30" s="400"/>
      <c r="Y30" s="400"/>
      <c r="Z30" s="400"/>
    </row>
    <row r="31" spans="1:27" ht="45">
      <c r="A31" s="386">
        <v>7</v>
      </c>
      <c r="B31" s="406" t="s">
        <v>595</v>
      </c>
      <c r="C31" s="386" t="s">
        <v>596</v>
      </c>
      <c r="D31" s="386" t="s">
        <v>597</v>
      </c>
      <c r="E31" s="386">
        <v>8095396</v>
      </c>
      <c r="F31" s="386" t="s">
        <v>121</v>
      </c>
      <c r="G31" s="397" t="s">
        <v>174</v>
      </c>
      <c r="H31" s="404" t="s">
        <v>579</v>
      </c>
      <c r="I31" s="405">
        <v>1879</v>
      </c>
      <c r="J31" s="405">
        <v>89</v>
      </c>
      <c r="K31" s="405">
        <f t="shared" si="8"/>
        <v>1790</v>
      </c>
      <c r="L31" s="405">
        <v>1000</v>
      </c>
      <c r="M31" s="405">
        <f t="shared" si="9"/>
        <v>611</v>
      </c>
      <c r="N31" s="405">
        <v>0</v>
      </c>
      <c r="O31" s="405">
        <v>0</v>
      </c>
      <c r="P31" s="405">
        <v>0</v>
      </c>
      <c r="Q31" s="405">
        <v>611</v>
      </c>
      <c r="R31" s="392">
        <v>0</v>
      </c>
      <c r="S31" s="392"/>
      <c r="T31" s="386"/>
      <c r="U31" s="395"/>
      <c r="V31" s="395"/>
      <c r="X31" s="400"/>
      <c r="Y31" s="400"/>
      <c r="Z31" s="400"/>
    </row>
    <row r="32" spans="1:27" ht="45">
      <c r="A32" s="386">
        <v>8</v>
      </c>
      <c r="B32" s="406" t="s">
        <v>598</v>
      </c>
      <c r="C32" s="386" t="s">
        <v>599</v>
      </c>
      <c r="D32" s="386" t="s">
        <v>600</v>
      </c>
      <c r="E32" s="386">
        <v>8095392</v>
      </c>
      <c r="F32" s="386" t="s">
        <v>121</v>
      </c>
      <c r="G32" s="397" t="s">
        <v>174</v>
      </c>
      <c r="H32" s="404" t="s">
        <v>579</v>
      </c>
      <c r="I32" s="405">
        <v>880</v>
      </c>
      <c r="J32" s="405">
        <v>41</v>
      </c>
      <c r="K32" s="405">
        <f t="shared" si="8"/>
        <v>839</v>
      </c>
      <c r="L32" s="405">
        <v>444</v>
      </c>
      <c r="M32" s="405">
        <f t="shared" si="9"/>
        <v>395</v>
      </c>
      <c r="N32" s="405">
        <v>0</v>
      </c>
      <c r="O32" s="405">
        <v>0</v>
      </c>
      <c r="P32" s="405">
        <v>0</v>
      </c>
      <c r="Q32" s="405">
        <v>395</v>
      </c>
      <c r="R32" s="392">
        <v>0</v>
      </c>
      <c r="S32" s="392"/>
      <c r="T32" s="386"/>
      <c r="U32" s="395"/>
      <c r="V32" s="395"/>
      <c r="X32" s="400"/>
      <c r="Y32" s="400"/>
      <c r="Z32" s="400"/>
    </row>
    <row r="33" spans="1:26" ht="45">
      <c r="A33" s="386">
        <v>9</v>
      </c>
      <c r="B33" s="406" t="s">
        <v>601</v>
      </c>
      <c r="C33" s="386" t="s">
        <v>602</v>
      </c>
      <c r="D33" s="386" t="s">
        <v>603</v>
      </c>
      <c r="E33" s="386">
        <v>8095395</v>
      </c>
      <c r="F33" s="386" t="s">
        <v>121</v>
      </c>
      <c r="G33" s="397" t="s">
        <v>174</v>
      </c>
      <c r="H33" s="404" t="s">
        <v>579</v>
      </c>
      <c r="I33" s="405">
        <v>3504</v>
      </c>
      <c r="J33" s="405">
        <v>166</v>
      </c>
      <c r="K33" s="405">
        <f t="shared" si="8"/>
        <v>3338</v>
      </c>
      <c r="L33" s="405">
        <v>1600</v>
      </c>
      <c r="M33" s="405">
        <f t="shared" si="9"/>
        <v>1404</v>
      </c>
      <c r="N33" s="405">
        <v>0</v>
      </c>
      <c r="O33" s="405">
        <v>0</v>
      </c>
      <c r="P33" s="405">
        <v>0</v>
      </c>
      <c r="Q33" s="405">
        <v>1404</v>
      </c>
      <c r="R33" s="392">
        <v>0</v>
      </c>
      <c r="S33" s="392"/>
      <c r="T33" s="386"/>
      <c r="U33" s="395"/>
      <c r="V33" s="395"/>
      <c r="X33" s="400"/>
      <c r="Y33" s="400"/>
      <c r="Z33" s="400"/>
    </row>
    <row r="34" spans="1:26" ht="45">
      <c r="A34" s="386">
        <v>10</v>
      </c>
      <c r="B34" s="406" t="s">
        <v>604</v>
      </c>
      <c r="C34" s="386" t="s">
        <v>605</v>
      </c>
      <c r="D34" s="386" t="s">
        <v>606</v>
      </c>
      <c r="E34" s="386">
        <v>8113105</v>
      </c>
      <c r="F34" s="386" t="s">
        <v>130</v>
      </c>
      <c r="G34" s="397" t="s">
        <v>174</v>
      </c>
      <c r="H34" s="404" t="s">
        <v>579</v>
      </c>
      <c r="I34" s="405">
        <v>500</v>
      </c>
      <c r="J34" s="405">
        <v>0</v>
      </c>
      <c r="K34" s="405">
        <f t="shared" si="8"/>
        <v>500</v>
      </c>
      <c r="L34" s="405">
        <v>340</v>
      </c>
      <c r="M34" s="405">
        <f t="shared" si="9"/>
        <v>160</v>
      </c>
      <c r="N34" s="405">
        <v>0</v>
      </c>
      <c r="O34" s="405">
        <v>0</v>
      </c>
      <c r="P34" s="405">
        <v>0</v>
      </c>
      <c r="Q34" s="405">
        <v>160</v>
      </c>
      <c r="R34" s="392">
        <v>0</v>
      </c>
      <c r="S34" s="392"/>
      <c r="T34" s="386"/>
      <c r="U34" s="395"/>
      <c r="V34" s="395"/>
      <c r="X34" s="400"/>
      <c r="Y34" s="400"/>
      <c r="Z34" s="400"/>
    </row>
    <row r="35" spans="1:26" ht="34.5" customHeight="1">
      <c r="A35" s="386">
        <v>11</v>
      </c>
      <c r="B35" s="408" t="s">
        <v>607</v>
      </c>
      <c r="C35" s="386" t="s">
        <v>608</v>
      </c>
      <c r="D35" s="386" t="s">
        <v>609</v>
      </c>
      <c r="E35" s="386">
        <v>8036510</v>
      </c>
      <c r="F35" s="386" t="s">
        <v>610</v>
      </c>
      <c r="G35" s="397" t="s">
        <v>174</v>
      </c>
      <c r="H35" s="404" t="s">
        <v>257</v>
      </c>
      <c r="I35" s="405">
        <v>34959</v>
      </c>
      <c r="J35" s="405">
        <v>1200</v>
      </c>
      <c r="K35" s="405">
        <f t="shared" si="8"/>
        <v>33759</v>
      </c>
      <c r="L35" s="405">
        <v>11192</v>
      </c>
      <c r="M35" s="405">
        <f t="shared" si="9"/>
        <v>6955</v>
      </c>
      <c r="N35" s="405">
        <v>0</v>
      </c>
      <c r="O35" s="405">
        <v>0</v>
      </c>
      <c r="P35" s="405">
        <v>0</v>
      </c>
      <c r="Q35" s="405">
        <v>6955</v>
      </c>
      <c r="R35" s="392">
        <v>0</v>
      </c>
      <c r="S35" s="392"/>
      <c r="T35" s="386"/>
      <c r="U35" s="395"/>
      <c r="V35" s="395"/>
      <c r="X35" s="400"/>
      <c r="Y35" s="400"/>
      <c r="Z35" s="400"/>
    </row>
    <row r="36" spans="1:26" ht="45">
      <c r="A36" s="386">
        <v>12</v>
      </c>
      <c r="B36" s="408" t="s">
        <v>344</v>
      </c>
      <c r="C36" s="386" t="s">
        <v>345</v>
      </c>
      <c r="D36" s="386" t="s">
        <v>346</v>
      </c>
      <c r="E36" s="386">
        <v>8063835</v>
      </c>
      <c r="F36" s="386" t="s">
        <v>126</v>
      </c>
      <c r="G36" s="397" t="s">
        <v>174</v>
      </c>
      <c r="H36" s="404" t="s">
        <v>257</v>
      </c>
      <c r="I36" s="405">
        <v>2168</v>
      </c>
      <c r="J36" s="405">
        <v>30</v>
      </c>
      <c r="K36" s="405">
        <f t="shared" si="8"/>
        <v>2138</v>
      </c>
      <c r="L36" s="405">
        <v>2007</v>
      </c>
      <c r="M36" s="405">
        <f t="shared" si="9"/>
        <v>84</v>
      </c>
      <c r="N36" s="405">
        <v>0</v>
      </c>
      <c r="O36" s="405">
        <v>0</v>
      </c>
      <c r="P36" s="405">
        <v>0</v>
      </c>
      <c r="Q36" s="405">
        <v>84</v>
      </c>
      <c r="R36" s="392">
        <v>0</v>
      </c>
      <c r="S36" s="392"/>
      <c r="T36" s="386"/>
      <c r="U36" s="395"/>
      <c r="V36" s="395"/>
      <c r="X36" s="400"/>
      <c r="Y36" s="400"/>
      <c r="Z36" s="400"/>
    </row>
    <row r="37" spans="1:26" ht="45">
      <c r="A37" s="386">
        <v>13</v>
      </c>
      <c r="B37" s="408" t="s">
        <v>348</v>
      </c>
      <c r="C37" s="409" t="s">
        <v>349</v>
      </c>
      <c r="D37" s="409" t="s">
        <v>350</v>
      </c>
      <c r="E37" s="409">
        <v>8065457</v>
      </c>
      <c r="F37" s="410" t="s">
        <v>125</v>
      </c>
      <c r="G37" s="411" t="s">
        <v>174</v>
      </c>
      <c r="H37" s="404" t="s">
        <v>257</v>
      </c>
      <c r="I37" s="412">
        <v>498</v>
      </c>
      <c r="J37" s="412">
        <v>16</v>
      </c>
      <c r="K37" s="412">
        <f t="shared" ref="K37:K66" si="10">I37-J37</f>
        <v>482</v>
      </c>
      <c r="L37" s="405">
        <v>455</v>
      </c>
      <c r="M37" s="405">
        <f t="shared" si="9"/>
        <v>19</v>
      </c>
      <c r="N37" s="405">
        <v>0</v>
      </c>
      <c r="O37" s="405">
        <v>0</v>
      </c>
      <c r="P37" s="405">
        <v>0</v>
      </c>
      <c r="Q37" s="405">
        <v>19</v>
      </c>
      <c r="R37" s="392">
        <v>0</v>
      </c>
      <c r="S37" s="392"/>
      <c r="T37" s="386"/>
      <c r="U37" s="395"/>
      <c r="V37" s="395"/>
      <c r="X37" s="400"/>
      <c r="Y37" s="400"/>
      <c r="Z37" s="400"/>
    </row>
    <row r="38" spans="1:26" ht="45">
      <c r="A38" s="386">
        <v>14</v>
      </c>
      <c r="B38" s="408" t="s">
        <v>351</v>
      </c>
      <c r="C38" s="409" t="s">
        <v>352</v>
      </c>
      <c r="D38" s="409" t="s">
        <v>353</v>
      </c>
      <c r="E38" s="409">
        <v>8065456</v>
      </c>
      <c r="F38" s="410" t="s">
        <v>354</v>
      </c>
      <c r="G38" s="411" t="s">
        <v>174</v>
      </c>
      <c r="H38" s="404" t="s">
        <v>257</v>
      </c>
      <c r="I38" s="412">
        <v>260</v>
      </c>
      <c r="J38" s="413">
        <v>0</v>
      </c>
      <c r="K38" s="412">
        <f t="shared" si="10"/>
        <v>260</v>
      </c>
      <c r="L38" s="405">
        <v>240</v>
      </c>
      <c r="M38" s="405">
        <f t="shared" si="9"/>
        <v>16</v>
      </c>
      <c r="N38" s="405">
        <v>0</v>
      </c>
      <c r="O38" s="405">
        <v>0</v>
      </c>
      <c r="P38" s="405">
        <v>0</v>
      </c>
      <c r="Q38" s="405">
        <v>16</v>
      </c>
      <c r="R38" s="392">
        <v>0</v>
      </c>
      <c r="S38" s="392"/>
      <c r="T38" s="386"/>
      <c r="U38" s="395"/>
      <c r="V38" s="395"/>
      <c r="X38" s="400"/>
      <c r="Y38" s="400"/>
      <c r="Z38" s="400"/>
    </row>
    <row r="39" spans="1:26" ht="45">
      <c r="A39" s="386">
        <v>15</v>
      </c>
      <c r="B39" s="408" t="s">
        <v>355</v>
      </c>
      <c r="C39" s="409" t="s">
        <v>356</v>
      </c>
      <c r="D39" s="409" t="s">
        <v>357</v>
      </c>
      <c r="E39" s="409">
        <v>8065455</v>
      </c>
      <c r="F39" s="410" t="s">
        <v>127</v>
      </c>
      <c r="G39" s="411" t="s">
        <v>174</v>
      </c>
      <c r="H39" s="404" t="s">
        <v>257</v>
      </c>
      <c r="I39" s="412">
        <v>500</v>
      </c>
      <c r="J39" s="413">
        <v>0</v>
      </c>
      <c r="K39" s="412">
        <f t="shared" si="10"/>
        <v>500</v>
      </c>
      <c r="L39" s="405">
        <v>472</v>
      </c>
      <c r="M39" s="405">
        <f t="shared" si="9"/>
        <v>20</v>
      </c>
      <c r="N39" s="405">
        <v>0</v>
      </c>
      <c r="O39" s="405">
        <v>0</v>
      </c>
      <c r="P39" s="405">
        <v>0</v>
      </c>
      <c r="Q39" s="405">
        <v>20</v>
      </c>
      <c r="R39" s="392">
        <v>0</v>
      </c>
      <c r="S39" s="392"/>
      <c r="T39" s="386"/>
      <c r="U39" s="395"/>
      <c r="V39" s="395"/>
      <c r="X39" s="400"/>
      <c r="Y39" s="400"/>
      <c r="Z39" s="400"/>
    </row>
    <row r="40" spans="1:26" ht="45">
      <c r="A40" s="386">
        <v>16</v>
      </c>
      <c r="B40" s="408" t="s">
        <v>358</v>
      </c>
      <c r="C40" s="409" t="s">
        <v>359</v>
      </c>
      <c r="D40" s="409" t="s">
        <v>360</v>
      </c>
      <c r="E40" s="409">
        <v>8065448</v>
      </c>
      <c r="F40" s="410" t="s">
        <v>127</v>
      </c>
      <c r="G40" s="411" t="s">
        <v>174</v>
      </c>
      <c r="H40" s="404" t="s">
        <v>257</v>
      </c>
      <c r="I40" s="412">
        <v>550</v>
      </c>
      <c r="J40" s="413">
        <v>0</v>
      </c>
      <c r="K40" s="412">
        <f t="shared" si="10"/>
        <v>550</v>
      </c>
      <c r="L40" s="405">
        <v>511</v>
      </c>
      <c r="M40" s="405">
        <f t="shared" si="9"/>
        <v>30</v>
      </c>
      <c r="N40" s="405">
        <v>0</v>
      </c>
      <c r="O40" s="405">
        <v>0</v>
      </c>
      <c r="P40" s="405">
        <v>0</v>
      </c>
      <c r="Q40" s="405">
        <v>30</v>
      </c>
      <c r="R40" s="392">
        <v>0</v>
      </c>
      <c r="S40" s="392"/>
      <c r="T40" s="386"/>
      <c r="U40" s="395"/>
      <c r="V40" s="395"/>
      <c r="X40" s="400"/>
      <c r="Y40" s="400"/>
      <c r="Z40" s="400"/>
    </row>
    <row r="41" spans="1:26" ht="45">
      <c r="A41" s="386">
        <v>17</v>
      </c>
      <c r="B41" s="408" t="s">
        <v>361</v>
      </c>
      <c r="C41" s="409" t="s">
        <v>362</v>
      </c>
      <c r="D41" s="409" t="s">
        <v>363</v>
      </c>
      <c r="E41" s="409">
        <v>8063833</v>
      </c>
      <c r="F41" s="410" t="s">
        <v>127</v>
      </c>
      <c r="G41" s="411" t="s">
        <v>174</v>
      </c>
      <c r="H41" s="404" t="s">
        <v>257</v>
      </c>
      <c r="I41" s="414">
        <v>1481</v>
      </c>
      <c r="J41" s="414">
        <v>0</v>
      </c>
      <c r="K41" s="412">
        <f t="shared" si="10"/>
        <v>1481</v>
      </c>
      <c r="L41" s="405">
        <v>1335</v>
      </c>
      <c r="M41" s="405">
        <f t="shared" si="9"/>
        <v>8</v>
      </c>
      <c r="N41" s="405">
        <v>0</v>
      </c>
      <c r="O41" s="405">
        <v>0</v>
      </c>
      <c r="P41" s="405">
        <v>0</v>
      </c>
      <c r="Q41" s="405">
        <v>8</v>
      </c>
      <c r="R41" s="392">
        <v>0</v>
      </c>
      <c r="S41" s="392"/>
      <c r="T41" s="386"/>
      <c r="U41" s="395"/>
      <c r="V41" s="395"/>
      <c r="X41" s="400"/>
      <c r="Y41" s="400"/>
      <c r="Z41" s="400"/>
    </row>
    <row r="42" spans="1:26" ht="45">
      <c r="A42" s="386">
        <v>18</v>
      </c>
      <c r="B42" s="408" t="s">
        <v>364</v>
      </c>
      <c r="C42" s="409" t="s">
        <v>365</v>
      </c>
      <c r="D42" s="409" t="s">
        <v>366</v>
      </c>
      <c r="E42" s="409">
        <v>8063816</v>
      </c>
      <c r="F42" s="410" t="s">
        <v>128</v>
      </c>
      <c r="G42" s="411" t="s">
        <v>174</v>
      </c>
      <c r="H42" s="404" t="s">
        <v>257</v>
      </c>
      <c r="I42" s="414">
        <v>1487</v>
      </c>
      <c r="J42" s="414">
        <v>70</v>
      </c>
      <c r="K42" s="412">
        <f t="shared" si="10"/>
        <v>1417</v>
      </c>
      <c r="L42" s="405">
        <v>1198</v>
      </c>
      <c r="M42" s="405">
        <f t="shared" si="9"/>
        <v>7</v>
      </c>
      <c r="N42" s="405">
        <v>0</v>
      </c>
      <c r="O42" s="405">
        <v>0</v>
      </c>
      <c r="P42" s="405">
        <v>0</v>
      </c>
      <c r="Q42" s="405">
        <v>7</v>
      </c>
      <c r="R42" s="392">
        <v>0</v>
      </c>
      <c r="S42" s="392"/>
      <c r="T42" s="386"/>
      <c r="U42" s="395"/>
      <c r="V42" s="395"/>
      <c r="X42" s="400"/>
      <c r="Y42" s="400"/>
      <c r="Z42" s="400"/>
    </row>
    <row r="43" spans="1:26" ht="90">
      <c r="A43" s="386">
        <v>19</v>
      </c>
      <c r="B43" s="408" t="s">
        <v>367</v>
      </c>
      <c r="C43" s="409" t="s">
        <v>368</v>
      </c>
      <c r="D43" s="409" t="s">
        <v>369</v>
      </c>
      <c r="E43" s="409">
        <v>8065018</v>
      </c>
      <c r="F43" s="415" t="s">
        <v>370</v>
      </c>
      <c r="G43" s="411" t="s">
        <v>174</v>
      </c>
      <c r="H43" s="404" t="s">
        <v>324</v>
      </c>
      <c r="I43" s="414">
        <v>4483</v>
      </c>
      <c r="J43" s="414">
        <v>201</v>
      </c>
      <c r="K43" s="414">
        <f t="shared" si="10"/>
        <v>4282</v>
      </c>
      <c r="L43" s="405">
        <v>3077</v>
      </c>
      <c r="M43" s="405">
        <f t="shared" si="9"/>
        <v>168</v>
      </c>
      <c r="N43" s="405">
        <v>0</v>
      </c>
      <c r="O43" s="405">
        <v>0</v>
      </c>
      <c r="P43" s="405">
        <v>0</v>
      </c>
      <c r="Q43" s="405">
        <v>168</v>
      </c>
      <c r="R43" s="392">
        <v>0</v>
      </c>
      <c r="S43" s="392"/>
      <c r="T43" s="386"/>
      <c r="U43" s="395"/>
      <c r="V43" s="395"/>
      <c r="X43" s="400"/>
      <c r="Y43" s="400"/>
      <c r="Z43" s="400"/>
    </row>
    <row r="44" spans="1:26" ht="45">
      <c r="A44" s="386">
        <v>20</v>
      </c>
      <c r="B44" s="408" t="s">
        <v>611</v>
      </c>
      <c r="C44" s="409" t="s">
        <v>371</v>
      </c>
      <c r="D44" s="409" t="s">
        <v>372</v>
      </c>
      <c r="E44" s="409">
        <v>8063814</v>
      </c>
      <c r="F44" s="415" t="s">
        <v>135</v>
      </c>
      <c r="G44" s="411" t="s">
        <v>174</v>
      </c>
      <c r="H44" s="404" t="s">
        <v>257</v>
      </c>
      <c r="I44" s="414">
        <v>1629</v>
      </c>
      <c r="J44" s="414">
        <v>77</v>
      </c>
      <c r="K44" s="414">
        <f t="shared" si="10"/>
        <v>1552</v>
      </c>
      <c r="L44" s="405">
        <v>1275</v>
      </c>
      <c r="M44" s="405">
        <f t="shared" si="9"/>
        <v>74</v>
      </c>
      <c r="N44" s="405">
        <v>0</v>
      </c>
      <c r="O44" s="405">
        <v>0</v>
      </c>
      <c r="P44" s="405">
        <v>0</v>
      </c>
      <c r="Q44" s="405">
        <v>74</v>
      </c>
      <c r="R44" s="392">
        <v>0</v>
      </c>
      <c r="S44" s="392"/>
      <c r="T44" s="386"/>
      <c r="U44" s="395"/>
      <c r="V44" s="395"/>
      <c r="X44" s="400"/>
      <c r="Y44" s="400"/>
      <c r="Z44" s="400"/>
    </row>
    <row r="45" spans="1:26" ht="45">
      <c r="A45" s="386">
        <v>21</v>
      </c>
      <c r="B45" s="408" t="s">
        <v>612</v>
      </c>
      <c r="C45" s="409" t="s">
        <v>373</v>
      </c>
      <c r="D45" s="409" t="s">
        <v>374</v>
      </c>
      <c r="E45" s="409">
        <v>8063815</v>
      </c>
      <c r="F45" s="415" t="s">
        <v>135</v>
      </c>
      <c r="G45" s="411" t="s">
        <v>174</v>
      </c>
      <c r="H45" s="404" t="s">
        <v>257</v>
      </c>
      <c r="I45" s="414">
        <v>1000</v>
      </c>
      <c r="J45" s="414">
        <v>38</v>
      </c>
      <c r="K45" s="414">
        <f t="shared" si="10"/>
        <v>962</v>
      </c>
      <c r="L45" s="405">
        <v>894</v>
      </c>
      <c r="M45" s="405">
        <f t="shared" si="9"/>
        <v>52</v>
      </c>
      <c r="N45" s="405">
        <v>0</v>
      </c>
      <c r="O45" s="405">
        <v>0</v>
      </c>
      <c r="P45" s="405">
        <v>0</v>
      </c>
      <c r="Q45" s="405">
        <v>52</v>
      </c>
      <c r="R45" s="392">
        <v>0</v>
      </c>
      <c r="S45" s="392"/>
      <c r="T45" s="386"/>
      <c r="U45" s="395"/>
      <c r="V45" s="395"/>
      <c r="X45" s="400"/>
      <c r="Y45" s="400"/>
      <c r="Z45" s="400"/>
    </row>
    <row r="46" spans="1:26" ht="45">
      <c r="A46" s="386">
        <v>22</v>
      </c>
      <c r="B46" s="408" t="s">
        <v>375</v>
      </c>
      <c r="C46" s="409" t="s">
        <v>376</v>
      </c>
      <c r="D46" s="409" t="s">
        <v>377</v>
      </c>
      <c r="E46" s="409">
        <v>8063838</v>
      </c>
      <c r="F46" s="415" t="s">
        <v>135</v>
      </c>
      <c r="G46" s="411" t="s">
        <v>174</v>
      </c>
      <c r="H46" s="404" t="s">
        <v>257</v>
      </c>
      <c r="I46" s="414">
        <v>1171</v>
      </c>
      <c r="J46" s="414">
        <v>0</v>
      </c>
      <c r="K46" s="414">
        <f t="shared" si="10"/>
        <v>1171</v>
      </c>
      <c r="L46" s="405">
        <v>1094</v>
      </c>
      <c r="M46" s="405">
        <f t="shared" si="9"/>
        <v>45</v>
      </c>
      <c r="N46" s="405">
        <v>0</v>
      </c>
      <c r="O46" s="405">
        <v>0</v>
      </c>
      <c r="P46" s="405">
        <v>0</v>
      </c>
      <c r="Q46" s="405">
        <v>45</v>
      </c>
      <c r="R46" s="392">
        <v>0</v>
      </c>
      <c r="S46" s="392"/>
      <c r="T46" s="386"/>
      <c r="U46" s="395"/>
      <c r="V46" s="395"/>
      <c r="X46" s="400"/>
      <c r="Y46" s="400"/>
      <c r="Z46" s="400"/>
    </row>
    <row r="47" spans="1:26" ht="45">
      <c r="A47" s="386">
        <v>23</v>
      </c>
      <c r="B47" s="408" t="s">
        <v>613</v>
      </c>
      <c r="C47" s="409" t="s">
        <v>378</v>
      </c>
      <c r="D47" s="409" t="s">
        <v>379</v>
      </c>
      <c r="E47" s="409">
        <v>8063839</v>
      </c>
      <c r="F47" s="415" t="s">
        <v>122</v>
      </c>
      <c r="G47" s="411" t="s">
        <v>174</v>
      </c>
      <c r="H47" s="404" t="s">
        <v>257</v>
      </c>
      <c r="I47" s="414">
        <v>1082</v>
      </c>
      <c r="J47" s="414">
        <v>5</v>
      </c>
      <c r="K47" s="414">
        <f t="shared" si="10"/>
        <v>1077</v>
      </c>
      <c r="L47" s="405">
        <v>999</v>
      </c>
      <c r="M47" s="405">
        <f t="shared" si="9"/>
        <v>59</v>
      </c>
      <c r="N47" s="405">
        <v>0</v>
      </c>
      <c r="O47" s="405">
        <v>0</v>
      </c>
      <c r="P47" s="405">
        <v>0</v>
      </c>
      <c r="Q47" s="405">
        <v>59</v>
      </c>
      <c r="R47" s="392">
        <v>0</v>
      </c>
      <c r="S47" s="392"/>
      <c r="T47" s="386"/>
      <c r="U47" s="395"/>
      <c r="V47" s="395"/>
      <c r="X47" s="400"/>
      <c r="Y47" s="400"/>
      <c r="Z47" s="400"/>
    </row>
    <row r="48" spans="1:26" ht="45">
      <c r="A48" s="386">
        <v>24</v>
      </c>
      <c r="B48" s="408" t="s">
        <v>381</v>
      </c>
      <c r="C48" s="409" t="s">
        <v>382</v>
      </c>
      <c r="D48" s="409" t="s">
        <v>383</v>
      </c>
      <c r="E48" s="409">
        <v>8063819</v>
      </c>
      <c r="F48" s="415" t="s">
        <v>135</v>
      </c>
      <c r="G48" s="411" t="s">
        <v>174</v>
      </c>
      <c r="H48" s="404" t="s">
        <v>257</v>
      </c>
      <c r="I48" s="414">
        <v>503</v>
      </c>
      <c r="J48" s="414">
        <v>23</v>
      </c>
      <c r="K48" s="414">
        <f t="shared" si="10"/>
        <v>480</v>
      </c>
      <c r="L48" s="405">
        <v>446</v>
      </c>
      <c r="M48" s="405">
        <f t="shared" si="9"/>
        <v>15</v>
      </c>
      <c r="N48" s="405">
        <v>0</v>
      </c>
      <c r="O48" s="405">
        <v>0</v>
      </c>
      <c r="P48" s="405">
        <v>0</v>
      </c>
      <c r="Q48" s="405">
        <v>15</v>
      </c>
      <c r="R48" s="392">
        <v>0</v>
      </c>
      <c r="S48" s="392"/>
      <c r="T48" s="386"/>
      <c r="U48" s="395"/>
      <c r="V48" s="395"/>
      <c r="X48" s="400"/>
      <c r="Y48" s="400"/>
      <c r="Z48" s="400"/>
    </row>
    <row r="49" spans="1:26" ht="45">
      <c r="A49" s="386">
        <v>25</v>
      </c>
      <c r="B49" s="408" t="s">
        <v>614</v>
      </c>
      <c r="C49" s="386" t="s">
        <v>384</v>
      </c>
      <c r="D49" s="409" t="s">
        <v>385</v>
      </c>
      <c r="E49" s="409">
        <v>8002036</v>
      </c>
      <c r="F49" s="415" t="s">
        <v>122</v>
      </c>
      <c r="G49" s="411" t="s">
        <v>174</v>
      </c>
      <c r="H49" s="404" t="s">
        <v>257</v>
      </c>
      <c r="I49" s="414">
        <v>3170</v>
      </c>
      <c r="J49" s="414">
        <v>52</v>
      </c>
      <c r="K49" s="414">
        <f t="shared" si="10"/>
        <v>3118</v>
      </c>
      <c r="L49" s="405">
        <v>2926</v>
      </c>
      <c r="M49" s="405">
        <f t="shared" si="9"/>
        <v>18</v>
      </c>
      <c r="N49" s="405">
        <v>0</v>
      </c>
      <c r="O49" s="405">
        <v>0</v>
      </c>
      <c r="P49" s="405">
        <v>0</v>
      </c>
      <c r="Q49" s="405">
        <v>18</v>
      </c>
      <c r="R49" s="392">
        <v>0</v>
      </c>
      <c r="S49" s="392"/>
      <c r="T49" s="386"/>
      <c r="U49" s="395"/>
      <c r="V49" s="395"/>
      <c r="X49" s="400"/>
      <c r="Y49" s="400"/>
      <c r="Z49" s="400"/>
    </row>
    <row r="50" spans="1:26" ht="45">
      <c r="A50" s="386">
        <v>26</v>
      </c>
      <c r="B50" s="408" t="s">
        <v>615</v>
      </c>
      <c r="C50" s="386" t="s">
        <v>386</v>
      </c>
      <c r="D50" s="409" t="s">
        <v>387</v>
      </c>
      <c r="E50" s="409">
        <v>8001864</v>
      </c>
      <c r="F50" s="386" t="s">
        <v>129</v>
      </c>
      <c r="G50" s="411" t="s">
        <v>174</v>
      </c>
      <c r="H50" s="404" t="s">
        <v>257</v>
      </c>
      <c r="I50" s="414">
        <v>3196</v>
      </c>
      <c r="J50" s="414">
        <v>0</v>
      </c>
      <c r="K50" s="414">
        <f t="shared" si="10"/>
        <v>3196</v>
      </c>
      <c r="L50" s="405">
        <v>3006</v>
      </c>
      <c r="M50" s="405">
        <f t="shared" si="9"/>
        <v>18</v>
      </c>
      <c r="N50" s="405">
        <v>0</v>
      </c>
      <c r="O50" s="405">
        <v>0</v>
      </c>
      <c r="P50" s="405">
        <v>0</v>
      </c>
      <c r="Q50" s="405">
        <v>18</v>
      </c>
      <c r="R50" s="392">
        <v>0</v>
      </c>
      <c r="S50" s="392"/>
      <c r="T50" s="386"/>
      <c r="U50" s="395"/>
      <c r="V50" s="395"/>
      <c r="X50" s="400"/>
      <c r="Y50" s="400"/>
      <c r="Z50" s="400"/>
    </row>
    <row r="51" spans="1:26" ht="45">
      <c r="A51" s="386">
        <v>27</v>
      </c>
      <c r="B51" s="408" t="s">
        <v>616</v>
      </c>
      <c r="C51" s="409" t="s">
        <v>388</v>
      </c>
      <c r="D51" s="409" t="s">
        <v>389</v>
      </c>
      <c r="E51" s="409">
        <v>8001863</v>
      </c>
      <c r="F51" s="415" t="s">
        <v>130</v>
      </c>
      <c r="G51" s="411" t="s">
        <v>174</v>
      </c>
      <c r="H51" s="404" t="s">
        <v>257</v>
      </c>
      <c r="I51" s="414">
        <v>3168</v>
      </c>
      <c r="J51" s="414">
        <v>0</v>
      </c>
      <c r="K51" s="414">
        <f t="shared" si="10"/>
        <v>3168</v>
      </c>
      <c r="L51" s="405">
        <v>2833</v>
      </c>
      <c r="M51" s="405">
        <f t="shared" si="9"/>
        <v>30</v>
      </c>
      <c r="N51" s="405">
        <v>0</v>
      </c>
      <c r="O51" s="405">
        <v>0</v>
      </c>
      <c r="P51" s="405">
        <v>0</v>
      </c>
      <c r="Q51" s="405">
        <v>30</v>
      </c>
      <c r="R51" s="392">
        <v>0</v>
      </c>
      <c r="S51" s="392"/>
      <c r="T51" s="386"/>
      <c r="U51" s="395"/>
      <c r="V51" s="395"/>
      <c r="X51" s="400"/>
      <c r="Y51" s="400"/>
      <c r="Z51" s="400"/>
    </row>
    <row r="52" spans="1:26" ht="45">
      <c r="A52" s="386">
        <v>28</v>
      </c>
      <c r="B52" s="408" t="s">
        <v>617</v>
      </c>
      <c r="C52" s="409" t="s">
        <v>390</v>
      </c>
      <c r="D52" s="409" t="s">
        <v>391</v>
      </c>
      <c r="E52" s="409">
        <v>8002022</v>
      </c>
      <c r="F52" s="415" t="s">
        <v>354</v>
      </c>
      <c r="G52" s="411" t="s">
        <v>174</v>
      </c>
      <c r="H52" s="404" t="s">
        <v>257</v>
      </c>
      <c r="I52" s="414">
        <v>3200</v>
      </c>
      <c r="J52" s="414">
        <v>32</v>
      </c>
      <c r="K52" s="414">
        <f t="shared" si="10"/>
        <v>3168</v>
      </c>
      <c r="L52" s="405">
        <v>2974</v>
      </c>
      <c r="M52" s="405">
        <f t="shared" si="9"/>
        <v>51</v>
      </c>
      <c r="N52" s="405">
        <v>0</v>
      </c>
      <c r="O52" s="405">
        <v>0</v>
      </c>
      <c r="P52" s="405">
        <v>0</v>
      </c>
      <c r="Q52" s="405">
        <v>51</v>
      </c>
      <c r="R52" s="392">
        <v>0</v>
      </c>
      <c r="S52" s="392"/>
      <c r="T52" s="386"/>
      <c r="U52" s="395"/>
      <c r="V52" s="395"/>
      <c r="X52" s="400"/>
      <c r="Y52" s="400"/>
      <c r="Z52" s="400"/>
    </row>
    <row r="53" spans="1:26" ht="45">
      <c r="A53" s="386">
        <v>29</v>
      </c>
      <c r="B53" s="408" t="s">
        <v>392</v>
      </c>
      <c r="C53" s="409" t="s">
        <v>393</v>
      </c>
      <c r="D53" s="409" t="s">
        <v>394</v>
      </c>
      <c r="E53" s="409">
        <v>8065050</v>
      </c>
      <c r="F53" s="416" t="s">
        <v>123</v>
      </c>
      <c r="G53" s="411" t="s">
        <v>174</v>
      </c>
      <c r="H53" s="404" t="s">
        <v>257</v>
      </c>
      <c r="I53" s="414">
        <v>1503</v>
      </c>
      <c r="J53" s="414">
        <v>71</v>
      </c>
      <c r="K53" s="414">
        <f t="shared" si="10"/>
        <v>1432</v>
      </c>
      <c r="L53" s="405">
        <v>1332</v>
      </c>
      <c r="M53" s="405">
        <f t="shared" si="9"/>
        <v>8</v>
      </c>
      <c r="N53" s="405">
        <v>0</v>
      </c>
      <c r="O53" s="405">
        <v>0</v>
      </c>
      <c r="P53" s="405">
        <v>0</v>
      </c>
      <c r="Q53" s="405">
        <v>8</v>
      </c>
      <c r="R53" s="392">
        <v>0</v>
      </c>
      <c r="S53" s="392"/>
      <c r="T53" s="386"/>
      <c r="U53" s="395"/>
      <c r="V53" s="395"/>
      <c r="X53" s="400"/>
      <c r="Y53" s="400"/>
      <c r="Z53" s="400"/>
    </row>
    <row r="54" spans="1:26" ht="45">
      <c r="A54" s="386">
        <v>30</v>
      </c>
      <c r="B54" s="408" t="s">
        <v>618</v>
      </c>
      <c r="C54" s="409" t="s">
        <v>395</v>
      </c>
      <c r="D54" s="409" t="s">
        <v>396</v>
      </c>
      <c r="E54" s="409">
        <v>8065449</v>
      </c>
      <c r="F54" s="416" t="s">
        <v>128</v>
      </c>
      <c r="G54" s="411" t="s">
        <v>174</v>
      </c>
      <c r="H54" s="404" t="s">
        <v>257</v>
      </c>
      <c r="I54" s="414">
        <v>1450</v>
      </c>
      <c r="J54" s="414">
        <v>69</v>
      </c>
      <c r="K54" s="414">
        <f t="shared" si="10"/>
        <v>1381</v>
      </c>
      <c r="L54" s="405">
        <v>1171</v>
      </c>
      <c r="M54" s="405">
        <f t="shared" si="9"/>
        <v>45</v>
      </c>
      <c r="N54" s="405">
        <v>0</v>
      </c>
      <c r="O54" s="405">
        <v>0</v>
      </c>
      <c r="P54" s="405">
        <v>0</v>
      </c>
      <c r="Q54" s="405">
        <v>45</v>
      </c>
      <c r="R54" s="392">
        <v>0</v>
      </c>
      <c r="S54" s="392"/>
      <c r="T54" s="386"/>
      <c r="U54" s="395"/>
      <c r="V54" s="395"/>
      <c r="X54" s="400"/>
      <c r="Y54" s="400"/>
      <c r="Z54" s="400"/>
    </row>
    <row r="55" spans="1:26" ht="45">
      <c r="A55" s="386">
        <v>31</v>
      </c>
      <c r="B55" s="408" t="s">
        <v>619</v>
      </c>
      <c r="C55" s="409" t="s">
        <v>397</v>
      </c>
      <c r="D55" s="409" t="s">
        <v>398</v>
      </c>
      <c r="E55" s="409">
        <v>8065028</v>
      </c>
      <c r="F55" s="415" t="s">
        <v>128</v>
      </c>
      <c r="G55" s="411" t="s">
        <v>174</v>
      </c>
      <c r="H55" s="404" t="s">
        <v>257</v>
      </c>
      <c r="I55" s="414">
        <v>499</v>
      </c>
      <c r="J55" s="414">
        <v>0</v>
      </c>
      <c r="K55" s="414">
        <f t="shared" si="10"/>
        <v>499</v>
      </c>
      <c r="L55" s="405">
        <v>464</v>
      </c>
      <c r="M55" s="405">
        <f t="shared" si="9"/>
        <v>28</v>
      </c>
      <c r="N55" s="405">
        <v>0</v>
      </c>
      <c r="O55" s="405">
        <v>0</v>
      </c>
      <c r="P55" s="405">
        <v>0</v>
      </c>
      <c r="Q55" s="405">
        <v>28</v>
      </c>
      <c r="R55" s="392">
        <v>0</v>
      </c>
      <c r="S55" s="392"/>
      <c r="T55" s="386"/>
      <c r="U55" s="395"/>
      <c r="V55" s="395"/>
      <c r="X55" s="400"/>
      <c r="Y55" s="400"/>
      <c r="Z55" s="400"/>
    </row>
    <row r="56" spans="1:26" ht="45">
      <c r="A56" s="386">
        <v>32</v>
      </c>
      <c r="B56" s="408" t="s">
        <v>620</v>
      </c>
      <c r="C56" s="409" t="s">
        <v>399</v>
      </c>
      <c r="D56" s="409" t="s">
        <v>400</v>
      </c>
      <c r="E56" s="409">
        <v>8063818</v>
      </c>
      <c r="F56" s="416" t="s">
        <v>128</v>
      </c>
      <c r="G56" s="411" t="s">
        <v>174</v>
      </c>
      <c r="H56" s="404" t="s">
        <v>257</v>
      </c>
      <c r="I56" s="414">
        <v>1178</v>
      </c>
      <c r="J56" s="414">
        <v>0</v>
      </c>
      <c r="K56" s="414">
        <f t="shared" si="10"/>
        <v>1178</v>
      </c>
      <c r="L56" s="405">
        <v>966</v>
      </c>
      <c r="M56" s="405">
        <f t="shared" si="9"/>
        <v>6</v>
      </c>
      <c r="N56" s="405">
        <v>0</v>
      </c>
      <c r="O56" s="405">
        <v>0</v>
      </c>
      <c r="P56" s="405">
        <v>0</v>
      </c>
      <c r="Q56" s="405">
        <v>6</v>
      </c>
      <c r="R56" s="392">
        <v>0</v>
      </c>
      <c r="S56" s="392"/>
      <c r="T56" s="386"/>
      <c r="U56" s="395"/>
      <c r="V56" s="395"/>
      <c r="X56" s="400"/>
      <c r="Y56" s="400"/>
      <c r="Z56" s="400"/>
    </row>
    <row r="57" spans="1:26" ht="45">
      <c r="A57" s="386">
        <v>33</v>
      </c>
      <c r="B57" s="408" t="s">
        <v>401</v>
      </c>
      <c r="C57" s="409" t="s">
        <v>402</v>
      </c>
      <c r="D57" s="409" t="s">
        <v>403</v>
      </c>
      <c r="E57" s="409">
        <v>8063836</v>
      </c>
      <c r="F57" s="416" t="s">
        <v>126</v>
      </c>
      <c r="G57" s="411" t="s">
        <v>174</v>
      </c>
      <c r="H57" s="404" t="s">
        <v>257</v>
      </c>
      <c r="I57" s="414">
        <v>700</v>
      </c>
      <c r="J57" s="414">
        <v>0</v>
      </c>
      <c r="K57" s="414">
        <f t="shared" si="10"/>
        <v>700</v>
      </c>
      <c r="L57" s="405">
        <v>652</v>
      </c>
      <c r="M57" s="405">
        <f t="shared" si="9"/>
        <v>31</v>
      </c>
      <c r="N57" s="405">
        <v>0</v>
      </c>
      <c r="O57" s="405">
        <v>0</v>
      </c>
      <c r="P57" s="405">
        <v>0</v>
      </c>
      <c r="Q57" s="405">
        <v>31</v>
      </c>
      <c r="R57" s="392">
        <v>0</v>
      </c>
      <c r="S57" s="392"/>
      <c r="T57" s="386"/>
      <c r="U57" s="395"/>
      <c r="V57" s="395"/>
      <c r="X57" s="400"/>
      <c r="Y57" s="400"/>
      <c r="Z57" s="400"/>
    </row>
    <row r="58" spans="1:26" ht="45">
      <c r="A58" s="386">
        <v>34</v>
      </c>
      <c r="B58" s="408" t="s">
        <v>621</v>
      </c>
      <c r="C58" s="409" t="s">
        <v>404</v>
      </c>
      <c r="D58" s="409" t="s">
        <v>405</v>
      </c>
      <c r="E58" s="409">
        <v>8063820</v>
      </c>
      <c r="F58" s="416" t="s">
        <v>126</v>
      </c>
      <c r="G58" s="411" t="s">
        <v>174</v>
      </c>
      <c r="H58" s="404" t="s">
        <v>257</v>
      </c>
      <c r="I58" s="414">
        <v>846</v>
      </c>
      <c r="J58" s="414">
        <v>0</v>
      </c>
      <c r="K58" s="414">
        <f t="shared" si="10"/>
        <v>846</v>
      </c>
      <c r="L58" s="405">
        <v>789</v>
      </c>
      <c r="M58" s="405">
        <f t="shared" si="9"/>
        <v>32</v>
      </c>
      <c r="N58" s="405">
        <v>0</v>
      </c>
      <c r="O58" s="405">
        <v>0</v>
      </c>
      <c r="P58" s="405">
        <v>0</v>
      </c>
      <c r="Q58" s="405">
        <v>32</v>
      </c>
      <c r="R58" s="392">
        <v>0</v>
      </c>
      <c r="S58" s="392"/>
      <c r="T58" s="386"/>
      <c r="U58" s="395"/>
      <c r="V58" s="395"/>
      <c r="X58" s="400"/>
      <c r="Y58" s="400"/>
      <c r="Z58" s="400"/>
    </row>
    <row r="59" spans="1:26" ht="45">
      <c r="A59" s="386">
        <v>35</v>
      </c>
      <c r="B59" s="408" t="s">
        <v>622</v>
      </c>
      <c r="C59" s="409" t="s">
        <v>406</v>
      </c>
      <c r="D59" s="409" t="s">
        <v>407</v>
      </c>
      <c r="E59" s="409">
        <v>8065030</v>
      </c>
      <c r="F59" s="416" t="s">
        <v>408</v>
      </c>
      <c r="G59" s="411" t="s">
        <v>174</v>
      </c>
      <c r="H59" s="404" t="s">
        <v>257</v>
      </c>
      <c r="I59" s="414">
        <v>698</v>
      </c>
      <c r="J59" s="414">
        <v>0</v>
      </c>
      <c r="K59" s="414">
        <f t="shared" si="10"/>
        <v>698</v>
      </c>
      <c r="L59" s="405">
        <v>623</v>
      </c>
      <c r="M59" s="405">
        <f t="shared" si="9"/>
        <v>2</v>
      </c>
      <c r="N59" s="405">
        <v>0</v>
      </c>
      <c r="O59" s="405">
        <v>0</v>
      </c>
      <c r="P59" s="405">
        <v>0</v>
      </c>
      <c r="Q59" s="405">
        <v>2</v>
      </c>
      <c r="R59" s="392">
        <v>0</v>
      </c>
      <c r="S59" s="392"/>
      <c r="T59" s="386"/>
      <c r="U59" s="395"/>
      <c r="V59" s="395"/>
      <c r="X59" s="400"/>
      <c r="Y59" s="400"/>
      <c r="Z59" s="400"/>
    </row>
    <row r="60" spans="1:26" ht="45">
      <c r="A60" s="386">
        <v>36</v>
      </c>
      <c r="B60" s="408" t="s">
        <v>409</v>
      </c>
      <c r="C60" s="409" t="s">
        <v>410</v>
      </c>
      <c r="D60" s="409" t="s">
        <v>411</v>
      </c>
      <c r="E60" s="409">
        <v>8063817</v>
      </c>
      <c r="F60" s="416" t="s">
        <v>408</v>
      </c>
      <c r="G60" s="411" t="s">
        <v>174</v>
      </c>
      <c r="H60" s="404" t="s">
        <v>257</v>
      </c>
      <c r="I60" s="414">
        <v>1460</v>
      </c>
      <c r="J60" s="414">
        <v>69</v>
      </c>
      <c r="K60" s="414">
        <f t="shared" si="10"/>
        <v>1391</v>
      </c>
      <c r="L60" s="405">
        <v>1226</v>
      </c>
      <c r="M60" s="405">
        <f t="shared" si="9"/>
        <v>21</v>
      </c>
      <c r="N60" s="405">
        <v>0</v>
      </c>
      <c r="O60" s="405">
        <v>0</v>
      </c>
      <c r="P60" s="405">
        <v>0</v>
      </c>
      <c r="Q60" s="405">
        <v>21</v>
      </c>
      <c r="R60" s="392">
        <v>0</v>
      </c>
      <c r="S60" s="392"/>
      <c r="T60" s="386"/>
      <c r="U60" s="395"/>
      <c r="V60" s="395"/>
      <c r="X60" s="400"/>
      <c r="Y60" s="400"/>
      <c r="Z60" s="400"/>
    </row>
    <row r="61" spans="1:26" ht="45">
      <c r="A61" s="386">
        <v>37</v>
      </c>
      <c r="B61" s="408" t="s">
        <v>623</v>
      </c>
      <c r="C61" s="409" t="s">
        <v>412</v>
      </c>
      <c r="D61" s="409" t="s">
        <v>413</v>
      </c>
      <c r="E61" s="409">
        <v>8065438</v>
      </c>
      <c r="F61" s="416" t="s">
        <v>130</v>
      </c>
      <c r="G61" s="411" t="s">
        <v>174</v>
      </c>
      <c r="H61" s="404" t="s">
        <v>257</v>
      </c>
      <c r="I61" s="414">
        <v>950</v>
      </c>
      <c r="J61" s="414">
        <v>45</v>
      </c>
      <c r="K61" s="414">
        <f t="shared" si="10"/>
        <v>905</v>
      </c>
      <c r="L61" s="405">
        <v>840</v>
      </c>
      <c r="M61" s="405">
        <f t="shared" si="9"/>
        <v>17</v>
      </c>
      <c r="N61" s="405">
        <v>0</v>
      </c>
      <c r="O61" s="405">
        <v>0</v>
      </c>
      <c r="P61" s="405">
        <v>0</v>
      </c>
      <c r="Q61" s="405">
        <v>17</v>
      </c>
      <c r="R61" s="392">
        <v>0</v>
      </c>
      <c r="S61" s="392"/>
      <c r="T61" s="386"/>
      <c r="U61" s="395"/>
      <c r="V61" s="395"/>
      <c r="X61" s="400"/>
      <c r="Y61" s="400"/>
      <c r="Z61" s="400"/>
    </row>
    <row r="62" spans="1:26" ht="45">
      <c r="A62" s="386">
        <v>38</v>
      </c>
      <c r="B62" s="408" t="s">
        <v>414</v>
      </c>
      <c r="C62" s="409" t="s">
        <v>415</v>
      </c>
      <c r="D62" s="409" t="s">
        <v>416</v>
      </c>
      <c r="E62" s="409">
        <v>8065441</v>
      </c>
      <c r="F62" s="416" t="s">
        <v>130</v>
      </c>
      <c r="G62" s="411" t="s">
        <v>174</v>
      </c>
      <c r="H62" s="404" t="s">
        <v>257</v>
      </c>
      <c r="I62" s="414">
        <v>1024</v>
      </c>
      <c r="J62" s="414">
        <v>20</v>
      </c>
      <c r="K62" s="414">
        <f t="shared" si="10"/>
        <v>1004</v>
      </c>
      <c r="L62" s="405">
        <v>927</v>
      </c>
      <c r="M62" s="405">
        <f t="shared" si="9"/>
        <v>56</v>
      </c>
      <c r="N62" s="405">
        <v>0</v>
      </c>
      <c r="O62" s="405">
        <v>0</v>
      </c>
      <c r="P62" s="405">
        <v>0</v>
      </c>
      <c r="Q62" s="405">
        <v>56</v>
      </c>
      <c r="R62" s="392">
        <v>0</v>
      </c>
      <c r="S62" s="392"/>
      <c r="T62" s="386"/>
      <c r="U62" s="395"/>
      <c r="V62" s="395"/>
      <c r="X62" s="400"/>
      <c r="Y62" s="400"/>
      <c r="Z62" s="400"/>
    </row>
    <row r="63" spans="1:26" ht="45">
      <c r="A63" s="386">
        <v>39</v>
      </c>
      <c r="B63" s="408" t="s">
        <v>624</v>
      </c>
      <c r="C63" s="409" t="s">
        <v>417</v>
      </c>
      <c r="D63" s="409" t="s">
        <v>418</v>
      </c>
      <c r="E63" s="409">
        <v>8065043</v>
      </c>
      <c r="F63" s="416" t="s">
        <v>127</v>
      </c>
      <c r="G63" s="411" t="s">
        <v>174</v>
      </c>
      <c r="H63" s="404" t="s">
        <v>257</v>
      </c>
      <c r="I63" s="414">
        <v>1996</v>
      </c>
      <c r="J63" s="414">
        <v>76</v>
      </c>
      <c r="K63" s="414">
        <f t="shared" si="10"/>
        <v>1920</v>
      </c>
      <c r="L63" s="405">
        <v>1784</v>
      </c>
      <c r="M63" s="405">
        <f t="shared" si="9"/>
        <v>2</v>
      </c>
      <c r="N63" s="405">
        <v>0</v>
      </c>
      <c r="O63" s="405">
        <v>0</v>
      </c>
      <c r="P63" s="405">
        <v>0</v>
      </c>
      <c r="Q63" s="405">
        <v>2</v>
      </c>
      <c r="R63" s="392">
        <v>0</v>
      </c>
      <c r="S63" s="392"/>
      <c r="T63" s="386"/>
      <c r="U63" s="395"/>
      <c r="V63" s="395"/>
      <c r="X63" s="400"/>
      <c r="Y63" s="400"/>
      <c r="Z63" s="400"/>
    </row>
    <row r="64" spans="1:26" ht="45">
      <c r="A64" s="386">
        <v>40</v>
      </c>
      <c r="B64" s="408" t="s">
        <v>625</v>
      </c>
      <c r="C64" s="409" t="s">
        <v>419</v>
      </c>
      <c r="D64" s="409" t="s">
        <v>420</v>
      </c>
      <c r="E64" s="409">
        <v>8065046</v>
      </c>
      <c r="F64" s="416" t="s">
        <v>129</v>
      </c>
      <c r="G64" s="411" t="s">
        <v>174</v>
      </c>
      <c r="H64" s="404" t="s">
        <v>257</v>
      </c>
      <c r="I64" s="414">
        <v>787</v>
      </c>
      <c r="J64" s="414">
        <v>37</v>
      </c>
      <c r="K64" s="414">
        <f t="shared" si="10"/>
        <v>750</v>
      </c>
      <c r="L64" s="405">
        <v>697</v>
      </c>
      <c r="M64" s="405">
        <f t="shared" si="9"/>
        <v>41</v>
      </c>
      <c r="N64" s="405">
        <v>0</v>
      </c>
      <c r="O64" s="405">
        <v>0</v>
      </c>
      <c r="P64" s="405">
        <v>0</v>
      </c>
      <c r="Q64" s="405">
        <v>41</v>
      </c>
      <c r="R64" s="392">
        <v>0</v>
      </c>
      <c r="S64" s="392"/>
      <c r="T64" s="386"/>
      <c r="U64" s="395"/>
      <c r="V64" s="395"/>
      <c r="X64" s="400"/>
      <c r="Y64" s="400"/>
      <c r="Z64" s="400"/>
    </row>
    <row r="65" spans="1:26" ht="45">
      <c r="A65" s="386">
        <v>41</v>
      </c>
      <c r="B65" s="408" t="s">
        <v>421</v>
      </c>
      <c r="C65" s="409" t="s">
        <v>422</v>
      </c>
      <c r="D65" s="409" t="s">
        <v>423</v>
      </c>
      <c r="E65" s="409">
        <v>8065451</v>
      </c>
      <c r="F65" s="416" t="s">
        <v>135</v>
      </c>
      <c r="G65" s="411" t="s">
        <v>174</v>
      </c>
      <c r="H65" s="404" t="s">
        <v>257</v>
      </c>
      <c r="I65" s="414">
        <v>548</v>
      </c>
      <c r="J65" s="414">
        <v>26</v>
      </c>
      <c r="K65" s="414">
        <f t="shared" si="10"/>
        <v>522</v>
      </c>
      <c r="L65" s="405">
        <v>476</v>
      </c>
      <c r="M65" s="405">
        <f t="shared" si="9"/>
        <v>28</v>
      </c>
      <c r="N65" s="405">
        <v>0</v>
      </c>
      <c r="O65" s="405">
        <v>0</v>
      </c>
      <c r="P65" s="405">
        <v>0</v>
      </c>
      <c r="Q65" s="405">
        <v>28</v>
      </c>
      <c r="R65" s="392">
        <v>0</v>
      </c>
      <c r="S65" s="392"/>
      <c r="T65" s="386"/>
      <c r="U65" s="395"/>
      <c r="V65" s="395"/>
      <c r="X65" s="400"/>
      <c r="Y65" s="400"/>
      <c r="Z65" s="400"/>
    </row>
    <row r="66" spans="1:26" ht="45">
      <c r="A66" s="386">
        <v>42</v>
      </c>
      <c r="B66" s="408" t="s">
        <v>626</v>
      </c>
      <c r="C66" s="409" t="s">
        <v>424</v>
      </c>
      <c r="D66" s="409" t="s">
        <v>425</v>
      </c>
      <c r="E66" s="409">
        <v>8065453</v>
      </c>
      <c r="F66" s="416" t="s">
        <v>130</v>
      </c>
      <c r="G66" s="411" t="s">
        <v>174</v>
      </c>
      <c r="H66" s="404" t="s">
        <v>257</v>
      </c>
      <c r="I66" s="414">
        <v>1231</v>
      </c>
      <c r="J66" s="414">
        <v>58</v>
      </c>
      <c r="K66" s="414">
        <f t="shared" si="10"/>
        <v>1173</v>
      </c>
      <c r="L66" s="405">
        <v>1087</v>
      </c>
      <c r="M66" s="405">
        <f t="shared" si="9"/>
        <v>63</v>
      </c>
      <c r="N66" s="405">
        <v>0</v>
      </c>
      <c r="O66" s="405">
        <v>0</v>
      </c>
      <c r="P66" s="405">
        <v>0</v>
      </c>
      <c r="Q66" s="405">
        <v>63</v>
      </c>
      <c r="R66" s="392">
        <v>0</v>
      </c>
      <c r="S66" s="392"/>
      <c r="T66" s="386"/>
      <c r="U66" s="395"/>
      <c r="V66" s="395"/>
      <c r="X66" s="400"/>
      <c r="Y66" s="400"/>
      <c r="Z66" s="400"/>
    </row>
    <row r="67" spans="1:26" ht="45">
      <c r="A67" s="386">
        <v>43</v>
      </c>
      <c r="B67" s="408" t="s">
        <v>426</v>
      </c>
      <c r="C67" s="409" t="s">
        <v>427</v>
      </c>
      <c r="D67" s="409" t="s">
        <v>428</v>
      </c>
      <c r="E67" s="409">
        <v>8065447</v>
      </c>
      <c r="F67" s="416" t="s">
        <v>354</v>
      </c>
      <c r="G67" s="411" t="s">
        <v>174</v>
      </c>
      <c r="H67" s="404" t="s">
        <v>257</v>
      </c>
      <c r="I67" s="414">
        <v>1165</v>
      </c>
      <c r="J67" s="414">
        <v>55</v>
      </c>
      <c r="K67" s="414">
        <v>1111</v>
      </c>
      <c r="L67" s="405">
        <v>1040</v>
      </c>
      <c r="M67" s="405">
        <f t="shared" si="9"/>
        <v>48</v>
      </c>
      <c r="N67" s="405">
        <v>0</v>
      </c>
      <c r="O67" s="405">
        <v>0</v>
      </c>
      <c r="P67" s="405">
        <v>0</v>
      </c>
      <c r="Q67" s="405">
        <v>48</v>
      </c>
      <c r="R67" s="392">
        <v>0</v>
      </c>
      <c r="S67" s="392"/>
      <c r="T67" s="386"/>
      <c r="U67" s="395"/>
      <c r="V67" s="395"/>
      <c r="X67" s="400"/>
      <c r="Y67" s="400"/>
      <c r="Z67" s="400"/>
    </row>
    <row r="68" spans="1:26" ht="45">
      <c r="A68" s="386">
        <v>44</v>
      </c>
      <c r="B68" s="408" t="s">
        <v>627</v>
      </c>
      <c r="C68" s="409" t="s">
        <v>429</v>
      </c>
      <c r="D68" s="409" t="s">
        <v>430</v>
      </c>
      <c r="E68" s="409">
        <v>8065040</v>
      </c>
      <c r="F68" s="416" t="s">
        <v>127</v>
      </c>
      <c r="G68" s="411" t="s">
        <v>174</v>
      </c>
      <c r="H68" s="404" t="s">
        <v>257</v>
      </c>
      <c r="I68" s="414">
        <v>3768</v>
      </c>
      <c r="J68" s="414">
        <v>179</v>
      </c>
      <c r="K68" s="414">
        <f>I68-J68</f>
        <v>3589</v>
      </c>
      <c r="L68" s="405">
        <v>3389</v>
      </c>
      <c r="M68" s="405">
        <f t="shared" si="9"/>
        <v>101</v>
      </c>
      <c r="N68" s="405">
        <v>0</v>
      </c>
      <c r="O68" s="405">
        <v>0</v>
      </c>
      <c r="P68" s="405">
        <v>0</v>
      </c>
      <c r="Q68" s="405">
        <v>101</v>
      </c>
      <c r="R68" s="392">
        <v>0</v>
      </c>
      <c r="S68" s="392"/>
      <c r="T68" s="386"/>
      <c r="U68" s="395"/>
      <c r="V68" s="395"/>
      <c r="X68" s="400"/>
      <c r="Y68" s="400"/>
      <c r="Z68" s="400"/>
    </row>
    <row r="69" spans="1:26" ht="90">
      <c r="A69" s="386">
        <v>45</v>
      </c>
      <c r="B69" s="408" t="s">
        <v>512</v>
      </c>
      <c r="C69" s="409" t="s">
        <v>513</v>
      </c>
      <c r="D69" s="409" t="s">
        <v>514</v>
      </c>
      <c r="E69" s="409">
        <v>8065435</v>
      </c>
      <c r="F69" s="415" t="s">
        <v>125</v>
      </c>
      <c r="G69" s="411" t="s">
        <v>174</v>
      </c>
      <c r="H69" s="404" t="s">
        <v>515</v>
      </c>
      <c r="I69" s="414">
        <v>3662</v>
      </c>
      <c r="J69" s="414">
        <v>174</v>
      </c>
      <c r="K69" s="414">
        <f t="shared" ref="K69:K74" si="11">I69-J69</f>
        <v>3488</v>
      </c>
      <c r="L69" s="405">
        <v>2412</v>
      </c>
      <c r="M69" s="405">
        <f t="shared" si="9"/>
        <v>158</v>
      </c>
      <c r="N69" s="405">
        <v>0</v>
      </c>
      <c r="O69" s="405">
        <v>0</v>
      </c>
      <c r="P69" s="405">
        <v>0</v>
      </c>
      <c r="Q69" s="405">
        <v>158</v>
      </c>
      <c r="R69" s="392">
        <v>0</v>
      </c>
      <c r="S69" s="392"/>
      <c r="T69" s="386"/>
      <c r="U69" s="395"/>
      <c r="V69" s="395"/>
      <c r="X69" s="400"/>
      <c r="Y69" s="400"/>
      <c r="Z69" s="400"/>
    </row>
    <row r="70" spans="1:26" ht="45">
      <c r="A70" s="386">
        <v>46</v>
      </c>
      <c r="B70" s="408" t="s">
        <v>628</v>
      </c>
      <c r="C70" s="409" t="s">
        <v>516</v>
      </c>
      <c r="D70" s="409" t="s">
        <v>517</v>
      </c>
      <c r="E70" s="409">
        <v>8063825</v>
      </c>
      <c r="F70" s="386" t="s">
        <v>135</v>
      </c>
      <c r="G70" s="411" t="s">
        <v>174</v>
      </c>
      <c r="H70" s="404" t="s">
        <v>257</v>
      </c>
      <c r="I70" s="414">
        <v>473</v>
      </c>
      <c r="J70" s="414">
        <v>0</v>
      </c>
      <c r="K70" s="414">
        <f t="shared" si="11"/>
        <v>473</v>
      </c>
      <c r="L70" s="405">
        <v>444</v>
      </c>
      <c r="M70" s="405">
        <f t="shared" si="9"/>
        <v>21</v>
      </c>
      <c r="N70" s="405">
        <v>0</v>
      </c>
      <c r="O70" s="405">
        <v>0</v>
      </c>
      <c r="P70" s="405">
        <v>0</v>
      </c>
      <c r="Q70" s="405">
        <v>21</v>
      </c>
      <c r="R70" s="392">
        <v>0</v>
      </c>
      <c r="S70" s="392"/>
      <c r="T70" s="386"/>
      <c r="U70" s="395"/>
      <c r="V70" s="395"/>
      <c r="X70" s="400"/>
      <c r="Y70" s="400"/>
      <c r="Z70" s="400"/>
    </row>
    <row r="71" spans="1:26" ht="45">
      <c r="A71" s="386">
        <v>47</v>
      </c>
      <c r="B71" s="408" t="s">
        <v>518</v>
      </c>
      <c r="C71" s="409" t="s">
        <v>519</v>
      </c>
      <c r="D71" s="409" t="s">
        <v>520</v>
      </c>
      <c r="E71" s="409">
        <v>8063830</v>
      </c>
      <c r="F71" s="386" t="s">
        <v>135</v>
      </c>
      <c r="G71" s="411" t="s">
        <v>174</v>
      </c>
      <c r="H71" s="404" t="s">
        <v>257</v>
      </c>
      <c r="I71" s="414">
        <v>988</v>
      </c>
      <c r="J71" s="414">
        <v>47</v>
      </c>
      <c r="K71" s="414">
        <f t="shared" si="11"/>
        <v>941</v>
      </c>
      <c r="L71" s="405">
        <v>701</v>
      </c>
      <c r="M71" s="405">
        <f t="shared" si="9"/>
        <v>4</v>
      </c>
      <c r="N71" s="405">
        <v>0</v>
      </c>
      <c r="O71" s="405">
        <v>0</v>
      </c>
      <c r="P71" s="405">
        <v>0</v>
      </c>
      <c r="Q71" s="405">
        <v>4</v>
      </c>
      <c r="R71" s="392">
        <v>0</v>
      </c>
      <c r="S71" s="392"/>
      <c r="T71" s="386"/>
      <c r="U71" s="395"/>
      <c r="V71" s="395"/>
      <c r="X71" s="400"/>
      <c r="Y71" s="400"/>
      <c r="Z71" s="400"/>
    </row>
    <row r="72" spans="1:26" ht="45">
      <c r="A72" s="386">
        <v>48</v>
      </c>
      <c r="B72" s="408" t="s">
        <v>521</v>
      </c>
      <c r="C72" s="409" t="s">
        <v>485</v>
      </c>
      <c r="D72" s="409" t="s">
        <v>522</v>
      </c>
      <c r="E72" s="409">
        <v>8063824</v>
      </c>
      <c r="F72" s="415" t="s">
        <v>123</v>
      </c>
      <c r="G72" s="411" t="s">
        <v>174</v>
      </c>
      <c r="H72" s="404" t="s">
        <v>257</v>
      </c>
      <c r="I72" s="414">
        <v>989</v>
      </c>
      <c r="J72" s="414">
        <v>0</v>
      </c>
      <c r="K72" s="414">
        <f t="shared" si="11"/>
        <v>989</v>
      </c>
      <c r="L72" s="405">
        <v>928</v>
      </c>
      <c r="M72" s="405">
        <f t="shared" si="9"/>
        <v>36</v>
      </c>
      <c r="N72" s="405">
        <v>0</v>
      </c>
      <c r="O72" s="405">
        <v>0</v>
      </c>
      <c r="P72" s="405">
        <v>0</v>
      </c>
      <c r="Q72" s="405">
        <v>36</v>
      </c>
      <c r="R72" s="392">
        <v>0</v>
      </c>
      <c r="S72" s="392"/>
      <c r="T72" s="386"/>
      <c r="U72" s="395"/>
      <c r="V72" s="395"/>
      <c r="X72" s="400"/>
      <c r="Y72" s="400"/>
      <c r="Z72" s="400"/>
    </row>
    <row r="73" spans="1:26" ht="45">
      <c r="A73" s="386">
        <v>49</v>
      </c>
      <c r="B73" s="408" t="s">
        <v>523</v>
      </c>
      <c r="C73" s="409" t="s">
        <v>445</v>
      </c>
      <c r="D73" s="409" t="s">
        <v>524</v>
      </c>
      <c r="E73" s="409">
        <v>8065034</v>
      </c>
      <c r="F73" s="415" t="s">
        <v>129</v>
      </c>
      <c r="G73" s="411" t="s">
        <v>174</v>
      </c>
      <c r="H73" s="404" t="s">
        <v>257</v>
      </c>
      <c r="I73" s="414">
        <v>638</v>
      </c>
      <c r="J73" s="414">
        <v>6</v>
      </c>
      <c r="K73" s="414">
        <f t="shared" si="11"/>
        <v>632</v>
      </c>
      <c r="L73" s="405">
        <v>586</v>
      </c>
      <c r="M73" s="405">
        <f t="shared" si="9"/>
        <v>33</v>
      </c>
      <c r="N73" s="405">
        <v>0</v>
      </c>
      <c r="O73" s="405">
        <v>0</v>
      </c>
      <c r="P73" s="405">
        <v>0</v>
      </c>
      <c r="Q73" s="405">
        <v>33</v>
      </c>
      <c r="R73" s="392">
        <v>0</v>
      </c>
      <c r="S73" s="392"/>
      <c r="T73" s="386"/>
      <c r="U73" s="395"/>
      <c r="V73" s="395"/>
      <c r="X73" s="400"/>
      <c r="Y73" s="400"/>
      <c r="Z73" s="400"/>
    </row>
    <row r="74" spans="1:26" ht="45">
      <c r="A74" s="386">
        <v>50</v>
      </c>
      <c r="B74" s="408" t="s">
        <v>525</v>
      </c>
      <c r="C74" s="409" t="s">
        <v>526</v>
      </c>
      <c r="D74" s="409" t="s">
        <v>527</v>
      </c>
      <c r="E74" s="409">
        <v>8065024</v>
      </c>
      <c r="F74" s="416" t="s">
        <v>130</v>
      </c>
      <c r="G74" s="411" t="s">
        <v>174</v>
      </c>
      <c r="H74" s="404" t="s">
        <v>257</v>
      </c>
      <c r="I74" s="414">
        <v>4229</v>
      </c>
      <c r="J74" s="414">
        <v>186</v>
      </c>
      <c r="K74" s="414">
        <f t="shared" si="11"/>
        <v>4043</v>
      </c>
      <c r="L74" s="405">
        <v>3380</v>
      </c>
      <c r="M74" s="405">
        <f t="shared" si="9"/>
        <v>157</v>
      </c>
      <c r="N74" s="405">
        <v>0</v>
      </c>
      <c r="O74" s="405">
        <v>0</v>
      </c>
      <c r="P74" s="405">
        <v>0</v>
      </c>
      <c r="Q74" s="405">
        <v>157</v>
      </c>
      <c r="R74" s="392">
        <v>0</v>
      </c>
      <c r="S74" s="392"/>
      <c r="T74" s="386"/>
      <c r="U74" s="395"/>
      <c r="V74" s="395"/>
      <c r="X74" s="400"/>
      <c r="Y74" s="400"/>
      <c r="Z74" s="400"/>
    </row>
    <row r="75" spans="1:26" ht="45">
      <c r="A75" s="386">
        <v>51</v>
      </c>
      <c r="B75" s="408" t="s">
        <v>440</v>
      </c>
      <c r="C75" s="409" t="s">
        <v>441</v>
      </c>
      <c r="D75" s="409" t="s">
        <v>528</v>
      </c>
      <c r="E75" s="409">
        <v>8063826</v>
      </c>
      <c r="F75" s="415" t="s">
        <v>135</v>
      </c>
      <c r="G75" s="411" t="s">
        <v>174</v>
      </c>
      <c r="H75" s="404" t="s">
        <v>257</v>
      </c>
      <c r="I75" s="414">
        <v>427</v>
      </c>
      <c r="J75" s="414">
        <v>0</v>
      </c>
      <c r="K75" s="414">
        <f>I75-J75</f>
        <v>427</v>
      </c>
      <c r="L75" s="405">
        <v>397</v>
      </c>
      <c r="M75" s="405">
        <f t="shared" si="9"/>
        <v>23</v>
      </c>
      <c r="N75" s="405">
        <v>0</v>
      </c>
      <c r="O75" s="405">
        <v>0</v>
      </c>
      <c r="P75" s="405">
        <v>0</v>
      </c>
      <c r="Q75" s="405">
        <v>23</v>
      </c>
      <c r="R75" s="392">
        <v>0</v>
      </c>
      <c r="S75" s="392"/>
      <c r="T75" s="386"/>
      <c r="U75" s="395"/>
      <c r="V75" s="395"/>
      <c r="X75" s="400"/>
      <c r="Y75" s="400"/>
      <c r="Z75" s="400"/>
    </row>
    <row r="76" spans="1:26" ht="45">
      <c r="A76" s="386">
        <v>52</v>
      </c>
      <c r="B76" s="408" t="s">
        <v>442</v>
      </c>
      <c r="C76" s="409" t="s">
        <v>443</v>
      </c>
      <c r="D76" s="409" t="s">
        <v>529</v>
      </c>
      <c r="E76" s="409">
        <v>8065029</v>
      </c>
      <c r="F76" s="415" t="s">
        <v>135</v>
      </c>
      <c r="G76" s="411" t="s">
        <v>174</v>
      </c>
      <c r="H76" s="404" t="s">
        <v>257</v>
      </c>
      <c r="I76" s="414">
        <v>1130</v>
      </c>
      <c r="J76" s="414">
        <v>54</v>
      </c>
      <c r="K76" s="414">
        <f t="shared" ref="K76:K110" si="12">I76-J76</f>
        <v>1076</v>
      </c>
      <c r="L76" s="405">
        <v>993</v>
      </c>
      <c r="M76" s="405">
        <f t="shared" si="9"/>
        <v>13</v>
      </c>
      <c r="N76" s="405">
        <v>0</v>
      </c>
      <c r="O76" s="405">
        <v>0</v>
      </c>
      <c r="P76" s="405">
        <v>0</v>
      </c>
      <c r="Q76" s="405">
        <v>13</v>
      </c>
      <c r="R76" s="392">
        <v>0</v>
      </c>
      <c r="S76" s="392"/>
      <c r="T76" s="386"/>
      <c r="U76" s="395"/>
      <c r="V76" s="395"/>
      <c r="X76" s="400"/>
      <c r="Y76" s="400"/>
      <c r="Z76" s="400"/>
    </row>
    <row r="77" spans="1:26" ht="45">
      <c r="A77" s="386">
        <v>53</v>
      </c>
      <c r="B77" s="408" t="s">
        <v>444</v>
      </c>
      <c r="C77" s="409" t="s">
        <v>445</v>
      </c>
      <c r="D77" s="409" t="s">
        <v>530</v>
      </c>
      <c r="E77" s="409">
        <v>8063831</v>
      </c>
      <c r="F77" s="415" t="s">
        <v>135</v>
      </c>
      <c r="G77" s="411" t="s">
        <v>174</v>
      </c>
      <c r="H77" s="404" t="s">
        <v>257</v>
      </c>
      <c r="I77" s="414">
        <v>766</v>
      </c>
      <c r="J77" s="414">
        <v>0</v>
      </c>
      <c r="K77" s="414">
        <f t="shared" si="12"/>
        <v>766</v>
      </c>
      <c r="L77" s="405">
        <v>711</v>
      </c>
      <c r="M77" s="405">
        <f t="shared" si="9"/>
        <v>27</v>
      </c>
      <c r="N77" s="405">
        <v>0</v>
      </c>
      <c r="O77" s="405">
        <v>0</v>
      </c>
      <c r="P77" s="405">
        <v>0</v>
      </c>
      <c r="Q77" s="405">
        <v>27</v>
      </c>
      <c r="R77" s="392">
        <v>0</v>
      </c>
      <c r="S77" s="392"/>
      <c r="T77" s="386"/>
      <c r="U77" s="395"/>
      <c r="V77" s="395"/>
      <c r="X77" s="400"/>
      <c r="Y77" s="400"/>
      <c r="Z77" s="400"/>
    </row>
    <row r="78" spans="1:26" ht="45">
      <c r="A78" s="386">
        <v>54</v>
      </c>
      <c r="B78" s="408" t="s">
        <v>446</v>
      </c>
      <c r="C78" s="409" t="s">
        <v>447</v>
      </c>
      <c r="D78" s="409" t="s">
        <v>531</v>
      </c>
      <c r="E78" s="409">
        <v>8063834</v>
      </c>
      <c r="F78" s="415" t="s">
        <v>135</v>
      </c>
      <c r="G78" s="411" t="s">
        <v>174</v>
      </c>
      <c r="H78" s="404" t="s">
        <v>257</v>
      </c>
      <c r="I78" s="414">
        <v>1085</v>
      </c>
      <c r="J78" s="414">
        <v>51</v>
      </c>
      <c r="K78" s="414">
        <f t="shared" si="12"/>
        <v>1034</v>
      </c>
      <c r="L78" s="405">
        <v>919</v>
      </c>
      <c r="M78" s="405">
        <f t="shared" si="9"/>
        <v>45</v>
      </c>
      <c r="N78" s="405">
        <v>0</v>
      </c>
      <c r="O78" s="405">
        <v>0</v>
      </c>
      <c r="P78" s="405">
        <v>0</v>
      </c>
      <c r="Q78" s="405">
        <v>45</v>
      </c>
      <c r="R78" s="392">
        <v>0</v>
      </c>
      <c r="S78" s="392"/>
      <c r="T78" s="386"/>
      <c r="U78" s="395"/>
      <c r="V78" s="395"/>
      <c r="X78" s="400"/>
      <c r="Y78" s="400"/>
      <c r="Z78" s="400"/>
    </row>
    <row r="79" spans="1:26" ht="45">
      <c r="A79" s="386">
        <v>55</v>
      </c>
      <c r="B79" s="408" t="s">
        <v>448</v>
      </c>
      <c r="C79" s="409" t="s">
        <v>449</v>
      </c>
      <c r="D79" s="409" t="s">
        <v>532</v>
      </c>
      <c r="E79" s="409">
        <v>8065025</v>
      </c>
      <c r="F79" s="416" t="s">
        <v>126</v>
      </c>
      <c r="G79" s="411" t="s">
        <v>174</v>
      </c>
      <c r="H79" s="404" t="s">
        <v>257</v>
      </c>
      <c r="I79" s="414">
        <v>3160</v>
      </c>
      <c r="J79" s="414">
        <v>150</v>
      </c>
      <c r="K79" s="414">
        <f t="shared" si="12"/>
        <v>3010</v>
      </c>
      <c r="L79" s="405">
        <v>2739</v>
      </c>
      <c r="M79" s="405">
        <f t="shared" si="9"/>
        <v>122</v>
      </c>
      <c r="N79" s="405">
        <v>0</v>
      </c>
      <c r="O79" s="405">
        <v>0</v>
      </c>
      <c r="P79" s="405">
        <v>0</v>
      </c>
      <c r="Q79" s="405">
        <v>122</v>
      </c>
      <c r="R79" s="392">
        <v>0</v>
      </c>
      <c r="S79" s="392"/>
      <c r="T79" s="386"/>
      <c r="U79" s="395"/>
      <c r="V79" s="395"/>
      <c r="X79" s="400"/>
      <c r="Y79" s="400"/>
      <c r="Z79" s="400"/>
    </row>
    <row r="80" spans="1:26" ht="45">
      <c r="A80" s="386">
        <v>56</v>
      </c>
      <c r="B80" s="408" t="s">
        <v>450</v>
      </c>
      <c r="C80" s="409" t="s">
        <v>451</v>
      </c>
      <c r="D80" s="409" t="s">
        <v>533</v>
      </c>
      <c r="E80" s="409">
        <v>8065049</v>
      </c>
      <c r="F80" s="416" t="s">
        <v>125</v>
      </c>
      <c r="G80" s="411" t="s">
        <v>174</v>
      </c>
      <c r="H80" s="404" t="s">
        <v>257</v>
      </c>
      <c r="I80" s="414">
        <v>608</v>
      </c>
      <c r="J80" s="414">
        <v>28</v>
      </c>
      <c r="K80" s="414">
        <f t="shared" si="12"/>
        <v>580</v>
      </c>
      <c r="L80" s="405">
        <v>538</v>
      </c>
      <c r="M80" s="405">
        <f t="shared" si="9"/>
        <v>31</v>
      </c>
      <c r="N80" s="405">
        <v>0</v>
      </c>
      <c r="O80" s="405">
        <v>0</v>
      </c>
      <c r="P80" s="405">
        <v>0</v>
      </c>
      <c r="Q80" s="405">
        <v>31</v>
      </c>
      <c r="R80" s="392">
        <v>0</v>
      </c>
      <c r="S80" s="392"/>
      <c r="T80" s="386"/>
      <c r="U80" s="395"/>
      <c r="V80" s="395"/>
      <c r="X80" s="400"/>
      <c r="Y80" s="400"/>
      <c r="Z80" s="400"/>
    </row>
    <row r="81" spans="1:26" ht="45">
      <c r="A81" s="386">
        <v>57</v>
      </c>
      <c r="B81" s="408" t="s">
        <v>452</v>
      </c>
      <c r="C81" s="409" t="s">
        <v>453</v>
      </c>
      <c r="D81" s="409" t="s">
        <v>534</v>
      </c>
      <c r="E81" s="409">
        <v>8065051</v>
      </c>
      <c r="F81" s="416" t="s">
        <v>125</v>
      </c>
      <c r="G81" s="411" t="s">
        <v>174</v>
      </c>
      <c r="H81" s="404" t="s">
        <v>257</v>
      </c>
      <c r="I81" s="414">
        <v>353</v>
      </c>
      <c r="J81" s="414">
        <v>16</v>
      </c>
      <c r="K81" s="414">
        <f t="shared" si="12"/>
        <v>337</v>
      </c>
      <c r="L81" s="405">
        <v>316</v>
      </c>
      <c r="M81" s="405">
        <f t="shared" si="9"/>
        <v>14</v>
      </c>
      <c r="N81" s="405">
        <v>0</v>
      </c>
      <c r="O81" s="405">
        <v>0</v>
      </c>
      <c r="P81" s="405">
        <v>0</v>
      </c>
      <c r="Q81" s="405">
        <v>14</v>
      </c>
      <c r="R81" s="392">
        <v>0</v>
      </c>
      <c r="S81" s="392"/>
      <c r="T81" s="386"/>
      <c r="U81" s="395"/>
      <c r="V81" s="395"/>
      <c r="X81" s="400"/>
      <c r="Y81" s="400"/>
      <c r="Z81" s="400"/>
    </row>
    <row r="82" spans="1:26" ht="45">
      <c r="A82" s="386">
        <v>58</v>
      </c>
      <c r="B82" s="408" t="s">
        <v>454</v>
      </c>
      <c r="C82" s="409" t="s">
        <v>477</v>
      </c>
      <c r="D82" s="409" t="s">
        <v>535</v>
      </c>
      <c r="E82" s="409">
        <v>8065452</v>
      </c>
      <c r="F82" s="416" t="s">
        <v>130</v>
      </c>
      <c r="G82" s="411" t="s">
        <v>174</v>
      </c>
      <c r="H82" s="404" t="s">
        <v>257</v>
      </c>
      <c r="I82" s="414">
        <v>1880</v>
      </c>
      <c r="J82" s="414">
        <v>92</v>
      </c>
      <c r="K82" s="414">
        <f t="shared" si="12"/>
        <v>1788</v>
      </c>
      <c r="L82" s="405">
        <v>1624</v>
      </c>
      <c r="M82" s="405">
        <f t="shared" si="9"/>
        <v>80</v>
      </c>
      <c r="N82" s="405">
        <v>0</v>
      </c>
      <c r="O82" s="405">
        <v>0</v>
      </c>
      <c r="P82" s="405">
        <v>0</v>
      </c>
      <c r="Q82" s="405">
        <v>80</v>
      </c>
      <c r="R82" s="392">
        <v>0</v>
      </c>
      <c r="S82" s="392"/>
      <c r="T82" s="386"/>
      <c r="U82" s="395"/>
      <c r="V82" s="395"/>
      <c r="X82" s="400"/>
      <c r="Y82" s="400"/>
      <c r="Z82" s="400"/>
    </row>
    <row r="83" spans="1:26" ht="45">
      <c r="A83" s="386">
        <v>59</v>
      </c>
      <c r="B83" s="408" t="s">
        <v>455</v>
      </c>
      <c r="C83" s="409" t="s">
        <v>456</v>
      </c>
      <c r="D83" s="409" t="s">
        <v>536</v>
      </c>
      <c r="E83" s="409">
        <v>8065440</v>
      </c>
      <c r="F83" s="416" t="s">
        <v>130</v>
      </c>
      <c r="G83" s="411" t="s">
        <v>174</v>
      </c>
      <c r="H83" s="404" t="s">
        <v>257</v>
      </c>
      <c r="I83" s="414">
        <v>1277</v>
      </c>
      <c r="J83" s="414">
        <v>0</v>
      </c>
      <c r="K83" s="414">
        <f t="shared" si="12"/>
        <v>1277</v>
      </c>
      <c r="L83" s="405">
        <v>1035</v>
      </c>
      <c r="M83" s="405">
        <f t="shared" si="9"/>
        <v>7</v>
      </c>
      <c r="N83" s="405">
        <v>0</v>
      </c>
      <c r="O83" s="405">
        <v>0</v>
      </c>
      <c r="P83" s="405">
        <v>0</v>
      </c>
      <c r="Q83" s="405">
        <v>7</v>
      </c>
      <c r="R83" s="392">
        <v>0</v>
      </c>
      <c r="S83" s="392"/>
      <c r="T83" s="386"/>
      <c r="U83" s="395"/>
      <c r="V83" s="395"/>
      <c r="X83" s="400"/>
      <c r="Y83" s="400"/>
      <c r="Z83" s="400"/>
    </row>
    <row r="84" spans="1:26" ht="45">
      <c r="A84" s="386">
        <v>60</v>
      </c>
      <c r="B84" s="408" t="s">
        <v>457</v>
      </c>
      <c r="C84" s="409" t="s">
        <v>506</v>
      </c>
      <c r="D84" s="409" t="s">
        <v>537</v>
      </c>
      <c r="E84" s="409">
        <v>8065439</v>
      </c>
      <c r="F84" s="416" t="s">
        <v>130</v>
      </c>
      <c r="G84" s="411" t="s">
        <v>174</v>
      </c>
      <c r="H84" s="404" t="s">
        <v>257</v>
      </c>
      <c r="I84" s="414">
        <v>790</v>
      </c>
      <c r="J84" s="414">
        <v>37</v>
      </c>
      <c r="K84" s="414">
        <f t="shared" si="12"/>
        <v>753</v>
      </c>
      <c r="L84" s="405">
        <v>699</v>
      </c>
      <c r="M84" s="405">
        <f t="shared" si="9"/>
        <v>34</v>
      </c>
      <c r="N84" s="405">
        <v>0</v>
      </c>
      <c r="O84" s="405">
        <v>0</v>
      </c>
      <c r="P84" s="405">
        <v>0</v>
      </c>
      <c r="Q84" s="405">
        <v>34</v>
      </c>
      <c r="R84" s="392">
        <v>0</v>
      </c>
      <c r="S84" s="392"/>
      <c r="T84" s="386"/>
      <c r="U84" s="395"/>
      <c r="V84" s="395"/>
      <c r="X84" s="400"/>
      <c r="Y84" s="400"/>
      <c r="Z84" s="400"/>
    </row>
    <row r="85" spans="1:26" ht="45">
      <c r="A85" s="386">
        <v>61</v>
      </c>
      <c r="B85" s="408" t="s">
        <v>458</v>
      </c>
      <c r="C85" s="409" t="s">
        <v>459</v>
      </c>
      <c r="D85" s="409" t="s">
        <v>538</v>
      </c>
      <c r="E85" s="409">
        <v>8065442</v>
      </c>
      <c r="F85" s="416" t="s">
        <v>130</v>
      </c>
      <c r="G85" s="411" t="s">
        <v>174</v>
      </c>
      <c r="H85" s="404" t="s">
        <v>257</v>
      </c>
      <c r="I85" s="414">
        <v>685</v>
      </c>
      <c r="J85" s="414">
        <v>32</v>
      </c>
      <c r="K85" s="414">
        <f t="shared" si="12"/>
        <v>653</v>
      </c>
      <c r="L85" s="405">
        <v>612</v>
      </c>
      <c r="M85" s="405">
        <f t="shared" si="9"/>
        <v>29</v>
      </c>
      <c r="N85" s="405">
        <v>0</v>
      </c>
      <c r="O85" s="405">
        <v>0</v>
      </c>
      <c r="P85" s="405">
        <v>0</v>
      </c>
      <c r="Q85" s="405">
        <v>29</v>
      </c>
      <c r="R85" s="392">
        <v>0</v>
      </c>
      <c r="S85" s="392"/>
      <c r="T85" s="386"/>
      <c r="U85" s="395"/>
      <c r="V85" s="395"/>
      <c r="X85" s="400"/>
      <c r="Y85" s="400"/>
      <c r="Z85" s="400"/>
    </row>
    <row r="86" spans="1:26" ht="45">
      <c r="A86" s="386">
        <v>62</v>
      </c>
      <c r="B86" s="408" t="s">
        <v>460</v>
      </c>
      <c r="C86" s="409" t="s">
        <v>539</v>
      </c>
      <c r="D86" s="409" t="s">
        <v>540</v>
      </c>
      <c r="E86" s="409">
        <v>8065446</v>
      </c>
      <c r="F86" s="416" t="s">
        <v>354</v>
      </c>
      <c r="G86" s="411" t="s">
        <v>174</v>
      </c>
      <c r="H86" s="404" t="s">
        <v>257</v>
      </c>
      <c r="I86" s="414">
        <v>1066</v>
      </c>
      <c r="J86" s="414">
        <v>50</v>
      </c>
      <c r="K86" s="414">
        <f t="shared" si="12"/>
        <v>1016</v>
      </c>
      <c r="L86" s="405">
        <v>630</v>
      </c>
      <c r="M86" s="405">
        <f t="shared" si="9"/>
        <v>30</v>
      </c>
      <c r="N86" s="405">
        <v>0</v>
      </c>
      <c r="O86" s="405">
        <v>0</v>
      </c>
      <c r="P86" s="405">
        <v>0</v>
      </c>
      <c r="Q86" s="405">
        <v>30</v>
      </c>
      <c r="R86" s="392">
        <v>0</v>
      </c>
      <c r="S86" s="392"/>
      <c r="T86" s="386"/>
      <c r="U86" s="395"/>
      <c r="V86" s="395"/>
      <c r="X86" s="400"/>
      <c r="Y86" s="400"/>
      <c r="Z86" s="400"/>
    </row>
    <row r="87" spans="1:26" ht="45">
      <c r="A87" s="386">
        <v>63</v>
      </c>
      <c r="B87" s="408" t="s">
        <v>462</v>
      </c>
      <c r="C87" s="409" t="s">
        <v>461</v>
      </c>
      <c r="D87" s="409" t="s">
        <v>541</v>
      </c>
      <c r="E87" s="409">
        <v>8065443</v>
      </c>
      <c r="F87" s="416" t="s">
        <v>354</v>
      </c>
      <c r="G87" s="411" t="s">
        <v>174</v>
      </c>
      <c r="H87" s="404" t="s">
        <v>257</v>
      </c>
      <c r="I87" s="414">
        <v>907</v>
      </c>
      <c r="J87" s="414">
        <v>43</v>
      </c>
      <c r="K87" s="414">
        <f t="shared" si="12"/>
        <v>864</v>
      </c>
      <c r="L87" s="405">
        <v>632</v>
      </c>
      <c r="M87" s="405">
        <f t="shared" si="9"/>
        <v>48</v>
      </c>
      <c r="N87" s="405">
        <v>0</v>
      </c>
      <c r="O87" s="405">
        <v>0</v>
      </c>
      <c r="P87" s="405">
        <v>0</v>
      </c>
      <c r="Q87" s="405">
        <v>48</v>
      </c>
      <c r="R87" s="392">
        <v>0</v>
      </c>
      <c r="S87" s="392"/>
      <c r="T87" s="386"/>
      <c r="U87" s="395"/>
      <c r="V87" s="395"/>
      <c r="X87" s="400"/>
      <c r="Y87" s="400"/>
      <c r="Z87" s="400"/>
    </row>
    <row r="88" spans="1:26" ht="45">
      <c r="A88" s="386">
        <v>64</v>
      </c>
      <c r="B88" s="408" t="s">
        <v>464</v>
      </c>
      <c r="C88" s="409" t="s">
        <v>463</v>
      </c>
      <c r="D88" s="409" t="s">
        <v>542</v>
      </c>
      <c r="E88" s="409">
        <v>8065445</v>
      </c>
      <c r="F88" s="416" t="s">
        <v>354</v>
      </c>
      <c r="G88" s="411" t="s">
        <v>174</v>
      </c>
      <c r="H88" s="404" t="s">
        <v>257</v>
      </c>
      <c r="I88" s="414">
        <v>1400</v>
      </c>
      <c r="J88" s="414">
        <v>66</v>
      </c>
      <c r="K88" s="414">
        <f t="shared" si="12"/>
        <v>1334</v>
      </c>
      <c r="L88" s="405">
        <v>1233</v>
      </c>
      <c r="M88" s="405">
        <f t="shared" si="9"/>
        <v>51</v>
      </c>
      <c r="N88" s="405">
        <v>0</v>
      </c>
      <c r="O88" s="405">
        <v>0</v>
      </c>
      <c r="P88" s="405">
        <v>0</v>
      </c>
      <c r="Q88" s="405">
        <v>51</v>
      </c>
      <c r="R88" s="392">
        <v>0</v>
      </c>
      <c r="S88" s="392"/>
      <c r="T88" s="386"/>
      <c r="U88" s="395"/>
      <c r="V88" s="395"/>
      <c r="X88" s="400"/>
      <c r="Y88" s="400"/>
      <c r="Z88" s="400"/>
    </row>
    <row r="89" spans="1:26" ht="45">
      <c r="A89" s="386">
        <v>65</v>
      </c>
      <c r="B89" s="408" t="s">
        <v>466</v>
      </c>
      <c r="C89" s="409" t="s">
        <v>465</v>
      </c>
      <c r="D89" s="409" t="s">
        <v>543</v>
      </c>
      <c r="E89" s="409">
        <v>8065450</v>
      </c>
      <c r="F89" s="416" t="s">
        <v>354</v>
      </c>
      <c r="G89" s="411" t="s">
        <v>174</v>
      </c>
      <c r="H89" s="404" t="s">
        <v>257</v>
      </c>
      <c r="I89" s="414">
        <v>1273</v>
      </c>
      <c r="J89" s="414">
        <v>60</v>
      </c>
      <c r="K89" s="414">
        <f t="shared" si="12"/>
        <v>1213</v>
      </c>
      <c r="L89" s="405">
        <v>1144</v>
      </c>
      <c r="M89" s="405">
        <f t="shared" si="9"/>
        <v>35</v>
      </c>
      <c r="N89" s="405">
        <v>0</v>
      </c>
      <c r="O89" s="405">
        <v>0</v>
      </c>
      <c r="P89" s="405">
        <v>0</v>
      </c>
      <c r="Q89" s="405">
        <v>35</v>
      </c>
      <c r="R89" s="392">
        <v>0</v>
      </c>
      <c r="S89" s="392"/>
      <c r="T89" s="386"/>
      <c r="U89" s="395"/>
      <c r="V89" s="395"/>
      <c r="X89" s="400"/>
      <c r="Y89" s="400"/>
      <c r="Z89" s="400"/>
    </row>
    <row r="90" spans="1:26" ht="45">
      <c r="A90" s="386">
        <v>66</v>
      </c>
      <c r="B90" s="408" t="s">
        <v>468</v>
      </c>
      <c r="C90" s="409" t="s">
        <v>469</v>
      </c>
      <c r="D90" s="409" t="s">
        <v>544</v>
      </c>
      <c r="E90" s="409">
        <v>8065047</v>
      </c>
      <c r="F90" s="416" t="s">
        <v>121</v>
      </c>
      <c r="G90" s="411" t="s">
        <v>174</v>
      </c>
      <c r="H90" s="404" t="s">
        <v>257</v>
      </c>
      <c r="I90" s="414">
        <v>2429</v>
      </c>
      <c r="J90" s="414">
        <v>59</v>
      </c>
      <c r="K90" s="414">
        <f t="shared" si="12"/>
        <v>2370</v>
      </c>
      <c r="L90" s="405">
        <v>2213</v>
      </c>
      <c r="M90" s="405">
        <f t="shared" ref="M90:M110" si="13">SUM(N90:R90)</f>
        <v>97</v>
      </c>
      <c r="N90" s="405">
        <v>0</v>
      </c>
      <c r="O90" s="405">
        <v>0</v>
      </c>
      <c r="P90" s="405">
        <v>0</v>
      </c>
      <c r="Q90" s="405">
        <v>97</v>
      </c>
      <c r="R90" s="392">
        <v>0</v>
      </c>
      <c r="S90" s="392"/>
      <c r="T90" s="386"/>
      <c r="U90" s="395"/>
      <c r="V90" s="395"/>
      <c r="X90" s="400"/>
      <c r="Y90" s="400"/>
      <c r="Z90" s="400"/>
    </row>
    <row r="91" spans="1:26" ht="45">
      <c r="A91" s="386">
        <v>67</v>
      </c>
      <c r="B91" s="408" t="s">
        <v>470</v>
      </c>
      <c r="C91" s="409" t="s">
        <v>471</v>
      </c>
      <c r="D91" s="409" t="s">
        <v>545</v>
      </c>
      <c r="E91" s="409">
        <v>8065041</v>
      </c>
      <c r="F91" s="416" t="s">
        <v>121</v>
      </c>
      <c r="G91" s="411" t="s">
        <v>174</v>
      </c>
      <c r="H91" s="404" t="s">
        <v>257</v>
      </c>
      <c r="I91" s="414">
        <v>1788</v>
      </c>
      <c r="J91" s="414">
        <v>85</v>
      </c>
      <c r="K91" s="414">
        <f t="shared" si="12"/>
        <v>1703</v>
      </c>
      <c r="L91" s="405">
        <v>1558</v>
      </c>
      <c r="M91" s="405">
        <f t="shared" si="13"/>
        <v>9</v>
      </c>
      <c r="N91" s="405">
        <v>0</v>
      </c>
      <c r="O91" s="405">
        <v>0</v>
      </c>
      <c r="P91" s="405">
        <v>0</v>
      </c>
      <c r="Q91" s="405">
        <v>9</v>
      </c>
      <c r="R91" s="392">
        <v>0</v>
      </c>
      <c r="S91" s="392"/>
      <c r="T91" s="386"/>
      <c r="U91" s="395"/>
      <c r="V91" s="395"/>
      <c r="X91" s="400"/>
      <c r="Y91" s="400"/>
      <c r="Z91" s="400"/>
    </row>
    <row r="92" spans="1:26" ht="45">
      <c r="A92" s="386">
        <v>68</v>
      </c>
      <c r="B92" s="408" t="s">
        <v>472</v>
      </c>
      <c r="C92" s="409" t="s">
        <v>473</v>
      </c>
      <c r="D92" s="409" t="s">
        <v>546</v>
      </c>
      <c r="E92" s="409">
        <v>8065042</v>
      </c>
      <c r="F92" s="416" t="s">
        <v>121</v>
      </c>
      <c r="G92" s="411" t="s">
        <v>174</v>
      </c>
      <c r="H92" s="404" t="s">
        <v>257</v>
      </c>
      <c r="I92" s="414">
        <v>1693</v>
      </c>
      <c r="J92" s="414">
        <v>80</v>
      </c>
      <c r="K92" s="414">
        <f t="shared" si="12"/>
        <v>1613</v>
      </c>
      <c r="L92" s="405">
        <v>1529</v>
      </c>
      <c r="M92" s="405">
        <f t="shared" si="13"/>
        <v>31</v>
      </c>
      <c r="N92" s="405">
        <v>0</v>
      </c>
      <c r="O92" s="405">
        <v>0</v>
      </c>
      <c r="P92" s="405">
        <v>0</v>
      </c>
      <c r="Q92" s="405">
        <v>31</v>
      </c>
      <c r="R92" s="392">
        <v>0</v>
      </c>
      <c r="S92" s="392"/>
      <c r="T92" s="386"/>
      <c r="U92" s="395"/>
      <c r="V92" s="395"/>
      <c r="X92" s="400"/>
      <c r="Y92" s="400"/>
      <c r="Z92" s="400"/>
    </row>
    <row r="93" spans="1:26" ht="45">
      <c r="A93" s="386">
        <v>69</v>
      </c>
      <c r="B93" s="408" t="s">
        <v>474</v>
      </c>
      <c r="C93" s="409" t="s">
        <v>475</v>
      </c>
      <c r="D93" s="409" t="s">
        <v>547</v>
      </c>
      <c r="E93" s="409">
        <v>8065036</v>
      </c>
      <c r="F93" s="416" t="s">
        <v>121</v>
      </c>
      <c r="G93" s="411" t="s">
        <v>174</v>
      </c>
      <c r="H93" s="404" t="s">
        <v>257</v>
      </c>
      <c r="I93" s="414">
        <v>1076</v>
      </c>
      <c r="J93" s="414">
        <v>15</v>
      </c>
      <c r="K93" s="414">
        <f t="shared" si="12"/>
        <v>1061</v>
      </c>
      <c r="L93" s="405">
        <v>926</v>
      </c>
      <c r="M93" s="405">
        <f t="shared" si="13"/>
        <v>47</v>
      </c>
      <c r="N93" s="405">
        <v>0</v>
      </c>
      <c r="O93" s="405">
        <v>0</v>
      </c>
      <c r="P93" s="405">
        <v>0</v>
      </c>
      <c r="Q93" s="405">
        <v>47</v>
      </c>
      <c r="R93" s="392">
        <v>0</v>
      </c>
      <c r="S93" s="392"/>
      <c r="T93" s="386"/>
      <c r="U93" s="395"/>
      <c r="V93" s="395"/>
      <c r="X93" s="400"/>
      <c r="Y93" s="400"/>
      <c r="Z93" s="400"/>
    </row>
    <row r="94" spans="1:26" ht="45">
      <c r="A94" s="386">
        <v>70</v>
      </c>
      <c r="B94" s="408" t="s">
        <v>476</v>
      </c>
      <c r="C94" s="409" t="s">
        <v>477</v>
      </c>
      <c r="D94" s="409" t="s">
        <v>548</v>
      </c>
      <c r="E94" s="409">
        <v>8065037</v>
      </c>
      <c r="F94" s="416" t="s">
        <v>121</v>
      </c>
      <c r="G94" s="411" t="s">
        <v>174</v>
      </c>
      <c r="H94" s="404" t="s">
        <v>257</v>
      </c>
      <c r="I94" s="414">
        <v>542</v>
      </c>
      <c r="J94" s="414">
        <v>25</v>
      </c>
      <c r="K94" s="414">
        <f t="shared" si="12"/>
        <v>517</v>
      </c>
      <c r="L94" s="405">
        <v>480</v>
      </c>
      <c r="M94" s="405">
        <f t="shared" si="13"/>
        <v>24</v>
      </c>
      <c r="N94" s="405">
        <v>0</v>
      </c>
      <c r="O94" s="405">
        <v>0</v>
      </c>
      <c r="P94" s="405">
        <v>0</v>
      </c>
      <c r="Q94" s="405">
        <v>24</v>
      </c>
      <c r="R94" s="392">
        <v>0</v>
      </c>
      <c r="S94" s="392"/>
      <c r="T94" s="386"/>
      <c r="U94" s="395"/>
      <c r="V94" s="395"/>
      <c r="X94" s="400"/>
      <c r="Y94" s="400"/>
      <c r="Z94" s="400"/>
    </row>
    <row r="95" spans="1:26" ht="45">
      <c r="A95" s="386">
        <v>71</v>
      </c>
      <c r="B95" s="408" t="s">
        <v>478</v>
      </c>
      <c r="C95" s="409" t="s">
        <v>479</v>
      </c>
      <c r="D95" s="409" t="s">
        <v>549</v>
      </c>
      <c r="E95" s="409">
        <v>8065022</v>
      </c>
      <c r="F95" s="416" t="s">
        <v>122</v>
      </c>
      <c r="G95" s="411" t="s">
        <v>174</v>
      </c>
      <c r="H95" s="404" t="s">
        <v>257</v>
      </c>
      <c r="I95" s="414">
        <v>1328</v>
      </c>
      <c r="J95" s="414">
        <v>63</v>
      </c>
      <c r="K95" s="414">
        <f t="shared" si="12"/>
        <v>1265</v>
      </c>
      <c r="L95" s="405">
        <v>1168</v>
      </c>
      <c r="M95" s="405">
        <f t="shared" si="13"/>
        <v>31</v>
      </c>
      <c r="N95" s="405">
        <v>0</v>
      </c>
      <c r="O95" s="405">
        <v>0</v>
      </c>
      <c r="P95" s="405">
        <v>0</v>
      </c>
      <c r="Q95" s="405">
        <v>31</v>
      </c>
      <c r="R95" s="392">
        <v>0</v>
      </c>
      <c r="S95" s="392"/>
      <c r="T95" s="386"/>
      <c r="U95" s="395"/>
      <c r="V95" s="395"/>
      <c r="X95" s="400"/>
      <c r="Y95" s="400"/>
      <c r="Z95" s="400"/>
    </row>
    <row r="96" spans="1:26" ht="45">
      <c r="A96" s="386">
        <v>72</v>
      </c>
      <c r="B96" s="408" t="s">
        <v>480</v>
      </c>
      <c r="C96" s="409" t="s">
        <v>481</v>
      </c>
      <c r="D96" s="409" t="s">
        <v>550</v>
      </c>
      <c r="E96" s="409">
        <v>8065048</v>
      </c>
      <c r="F96" s="416" t="s">
        <v>122</v>
      </c>
      <c r="G96" s="411" t="s">
        <v>174</v>
      </c>
      <c r="H96" s="404" t="s">
        <v>257</v>
      </c>
      <c r="I96" s="414">
        <v>994</v>
      </c>
      <c r="J96" s="414">
        <v>42</v>
      </c>
      <c r="K96" s="414">
        <f t="shared" si="12"/>
        <v>952</v>
      </c>
      <c r="L96" s="405">
        <v>883</v>
      </c>
      <c r="M96" s="405">
        <f t="shared" si="13"/>
        <v>46</v>
      </c>
      <c r="N96" s="405">
        <v>0</v>
      </c>
      <c r="O96" s="405">
        <v>0</v>
      </c>
      <c r="P96" s="405">
        <v>0</v>
      </c>
      <c r="Q96" s="405">
        <v>46</v>
      </c>
      <c r="R96" s="392">
        <v>0</v>
      </c>
      <c r="S96" s="392"/>
      <c r="T96" s="386"/>
      <c r="U96" s="395"/>
      <c r="V96" s="395"/>
      <c r="X96" s="400"/>
      <c r="Y96" s="400"/>
      <c r="Z96" s="400"/>
    </row>
    <row r="97" spans="1:27" ht="45">
      <c r="A97" s="386">
        <v>73</v>
      </c>
      <c r="B97" s="408" t="s">
        <v>482</v>
      </c>
      <c r="C97" s="409" t="s">
        <v>483</v>
      </c>
      <c r="D97" s="409" t="s">
        <v>551</v>
      </c>
      <c r="E97" s="409">
        <v>8065038</v>
      </c>
      <c r="F97" s="416" t="s">
        <v>129</v>
      </c>
      <c r="G97" s="411" t="s">
        <v>174</v>
      </c>
      <c r="H97" s="404" t="s">
        <v>257</v>
      </c>
      <c r="I97" s="414">
        <v>1200</v>
      </c>
      <c r="J97" s="414">
        <v>42</v>
      </c>
      <c r="K97" s="414">
        <f t="shared" si="12"/>
        <v>1158</v>
      </c>
      <c r="L97" s="405">
        <v>1077</v>
      </c>
      <c r="M97" s="405">
        <f t="shared" si="13"/>
        <v>41</v>
      </c>
      <c r="N97" s="405">
        <v>0</v>
      </c>
      <c r="O97" s="405">
        <v>0</v>
      </c>
      <c r="P97" s="405">
        <v>0</v>
      </c>
      <c r="Q97" s="405">
        <v>41</v>
      </c>
      <c r="R97" s="392">
        <v>0</v>
      </c>
      <c r="S97" s="392"/>
      <c r="T97" s="386"/>
      <c r="U97" s="395"/>
      <c r="V97" s="395"/>
      <c r="X97" s="400"/>
      <c r="Y97" s="400"/>
      <c r="Z97" s="400"/>
    </row>
    <row r="98" spans="1:27" ht="45">
      <c r="A98" s="386">
        <v>74</v>
      </c>
      <c r="B98" s="408" t="s">
        <v>484</v>
      </c>
      <c r="C98" s="409" t="s">
        <v>485</v>
      </c>
      <c r="D98" s="409" t="s">
        <v>552</v>
      </c>
      <c r="E98" s="409">
        <v>8065033</v>
      </c>
      <c r="F98" s="416" t="s">
        <v>129</v>
      </c>
      <c r="G98" s="411" t="s">
        <v>174</v>
      </c>
      <c r="H98" s="404" t="s">
        <v>257</v>
      </c>
      <c r="I98" s="414">
        <v>900</v>
      </c>
      <c r="J98" s="414">
        <v>26</v>
      </c>
      <c r="K98" s="414">
        <f t="shared" si="12"/>
        <v>874</v>
      </c>
      <c r="L98" s="405">
        <v>813</v>
      </c>
      <c r="M98" s="405">
        <f t="shared" si="13"/>
        <v>39</v>
      </c>
      <c r="N98" s="405">
        <v>0</v>
      </c>
      <c r="O98" s="405">
        <v>0</v>
      </c>
      <c r="P98" s="405">
        <v>0</v>
      </c>
      <c r="Q98" s="405">
        <v>39</v>
      </c>
      <c r="R98" s="392">
        <v>0</v>
      </c>
      <c r="S98" s="392"/>
      <c r="T98" s="386"/>
      <c r="U98" s="395"/>
      <c r="V98" s="395"/>
      <c r="X98" s="400"/>
      <c r="Y98" s="400"/>
      <c r="Z98" s="400"/>
    </row>
    <row r="99" spans="1:27" ht="45">
      <c r="A99" s="386">
        <v>75</v>
      </c>
      <c r="B99" s="408" t="s">
        <v>486</v>
      </c>
      <c r="C99" s="409" t="s">
        <v>487</v>
      </c>
      <c r="D99" s="409" t="s">
        <v>553</v>
      </c>
      <c r="E99" s="409">
        <v>8065032</v>
      </c>
      <c r="F99" s="416" t="s">
        <v>129</v>
      </c>
      <c r="G99" s="411" t="s">
        <v>174</v>
      </c>
      <c r="H99" s="404" t="s">
        <v>257</v>
      </c>
      <c r="I99" s="414">
        <v>1569</v>
      </c>
      <c r="J99" s="414">
        <v>47</v>
      </c>
      <c r="K99" s="414">
        <f t="shared" si="12"/>
        <v>1522</v>
      </c>
      <c r="L99" s="405">
        <v>1423</v>
      </c>
      <c r="M99" s="405">
        <f t="shared" si="13"/>
        <v>69</v>
      </c>
      <c r="N99" s="405">
        <v>0</v>
      </c>
      <c r="O99" s="405">
        <v>0</v>
      </c>
      <c r="P99" s="405">
        <v>0</v>
      </c>
      <c r="Q99" s="405">
        <v>69</v>
      </c>
      <c r="R99" s="392">
        <v>0</v>
      </c>
      <c r="S99" s="392"/>
      <c r="T99" s="386"/>
      <c r="U99" s="395"/>
      <c r="V99" s="395"/>
      <c r="X99" s="400"/>
      <c r="Y99" s="400"/>
      <c r="Z99" s="400"/>
    </row>
    <row r="100" spans="1:27" ht="45">
      <c r="A100" s="386">
        <v>76</v>
      </c>
      <c r="B100" s="396" t="s">
        <v>488</v>
      </c>
      <c r="C100" s="409" t="s">
        <v>489</v>
      </c>
      <c r="D100" s="409" t="s">
        <v>554</v>
      </c>
      <c r="E100" s="409">
        <v>8065031</v>
      </c>
      <c r="F100" s="416" t="s">
        <v>129</v>
      </c>
      <c r="G100" s="411" t="s">
        <v>174</v>
      </c>
      <c r="H100" s="404" t="s">
        <v>257</v>
      </c>
      <c r="I100" s="414">
        <v>1570</v>
      </c>
      <c r="J100" s="414">
        <v>6</v>
      </c>
      <c r="K100" s="414">
        <f t="shared" si="12"/>
        <v>1564</v>
      </c>
      <c r="L100" s="405">
        <v>1377</v>
      </c>
      <c r="M100" s="405">
        <f t="shared" si="13"/>
        <v>8</v>
      </c>
      <c r="N100" s="405">
        <v>0</v>
      </c>
      <c r="O100" s="405">
        <v>0</v>
      </c>
      <c r="P100" s="405">
        <v>0</v>
      </c>
      <c r="Q100" s="405">
        <v>8</v>
      </c>
      <c r="R100" s="392">
        <v>0</v>
      </c>
      <c r="S100" s="392"/>
      <c r="T100" s="386"/>
      <c r="V100" s="395"/>
      <c r="X100" s="400"/>
      <c r="Y100" s="400"/>
      <c r="Z100" s="400"/>
    </row>
    <row r="101" spans="1:27" ht="45">
      <c r="A101" s="386">
        <v>77</v>
      </c>
      <c r="B101" s="396" t="s">
        <v>490</v>
      </c>
      <c r="C101" s="409" t="s">
        <v>491</v>
      </c>
      <c r="D101" s="409" t="s">
        <v>555</v>
      </c>
      <c r="E101" s="409">
        <v>8065039</v>
      </c>
      <c r="F101" s="416" t="s">
        <v>129</v>
      </c>
      <c r="G101" s="411" t="s">
        <v>174</v>
      </c>
      <c r="H101" s="404" t="s">
        <v>257</v>
      </c>
      <c r="I101" s="414">
        <v>2058</v>
      </c>
      <c r="J101" s="414">
        <v>69</v>
      </c>
      <c r="K101" s="414">
        <f t="shared" si="12"/>
        <v>1989</v>
      </c>
      <c r="L101" s="405">
        <v>1866</v>
      </c>
      <c r="M101" s="405">
        <f t="shared" si="13"/>
        <v>81</v>
      </c>
      <c r="N101" s="405">
        <v>0</v>
      </c>
      <c r="O101" s="405">
        <v>0</v>
      </c>
      <c r="P101" s="405">
        <v>0</v>
      </c>
      <c r="Q101" s="405">
        <v>81</v>
      </c>
      <c r="R101" s="392">
        <v>0</v>
      </c>
      <c r="S101" s="392"/>
      <c r="T101" s="386"/>
      <c r="V101" s="395"/>
      <c r="X101" s="400"/>
      <c r="Y101" s="400"/>
      <c r="Z101" s="400"/>
    </row>
    <row r="102" spans="1:27" ht="45">
      <c r="A102" s="386">
        <v>78</v>
      </c>
      <c r="B102" s="396" t="s">
        <v>492</v>
      </c>
      <c r="C102" s="409" t="s">
        <v>493</v>
      </c>
      <c r="D102" s="409" t="s">
        <v>556</v>
      </c>
      <c r="E102" s="409">
        <v>8065035</v>
      </c>
      <c r="F102" s="416" t="s">
        <v>129</v>
      </c>
      <c r="G102" s="411" t="s">
        <v>174</v>
      </c>
      <c r="H102" s="404" t="s">
        <v>257</v>
      </c>
      <c r="I102" s="414">
        <v>1813</v>
      </c>
      <c r="J102" s="414">
        <v>64</v>
      </c>
      <c r="K102" s="414">
        <f t="shared" si="12"/>
        <v>1749</v>
      </c>
      <c r="L102" s="405">
        <v>1639</v>
      </c>
      <c r="M102" s="405">
        <f t="shared" si="13"/>
        <v>77</v>
      </c>
      <c r="N102" s="405">
        <v>0</v>
      </c>
      <c r="O102" s="405">
        <v>0</v>
      </c>
      <c r="P102" s="405">
        <v>0</v>
      </c>
      <c r="Q102" s="405">
        <v>77</v>
      </c>
      <c r="R102" s="392">
        <v>0</v>
      </c>
      <c r="S102" s="392"/>
      <c r="T102" s="386"/>
      <c r="V102" s="395"/>
      <c r="X102" s="400"/>
      <c r="Y102" s="400"/>
      <c r="Z102" s="400"/>
    </row>
    <row r="103" spans="1:27" ht="45">
      <c r="A103" s="386">
        <v>79</v>
      </c>
      <c r="B103" s="396" t="s">
        <v>494</v>
      </c>
      <c r="C103" s="409" t="s">
        <v>495</v>
      </c>
      <c r="D103" s="409" t="s">
        <v>557</v>
      </c>
      <c r="E103" s="409">
        <v>8065021</v>
      </c>
      <c r="F103" s="416" t="s">
        <v>129</v>
      </c>
      <c r="G103" s="411" t="s">
        <v>174</v>
      </c>
      <c r="H103" s="404" t="s">
        <v>257</v>
      </c>
      <c r="I103" s="414">
        <v>585</v>
      </c>
      <c r="J103" s="414">
        <v>27</v>
      </c>
      <c r="K103" s="414">
        <f t="shared" si="12"/>
        <v>558</v>
      </c>
      <c r="L103" s="405">
        <v>518</v>
      </c>
      <c r="M103" s="405">
        <f t="shared" si="13"/>
        <v>31</v>
      </c>
      <c r="N103" s="405">
        <v>0</v>
      </c>
      <c r="O103" s="405">
        <v>0</v>
      </c>
      <c r="P103" s="405">
        <v>0</v>
      </c>
      <c r="Q103" s="405">
        <v>31</v>
      </c>
      <c r="R103" s="392">
        <v>0</v>
      </c>
      <c r="S103" s="392"/>
      <c r="T103" s="386"/>
      <c r="V103" s="395"/>
      <c r="X103" s="400"/>
      <c r="Y103" s="400"/>
      <c r="Z103" s="400"/>
    </row>
    <row r="104" spans="1:27" ht="45">
      <c r="A104" s="386">
        <v>80</v>
      </c>
      <c r="B104" s="396" t="s">
        <v>496</v>
      </c>
      <c r="C104" s="409" t="s">
        <v>497</v>
      </c>
      <c r="D104" s="409" t="s">
        <v>558</v>
      </c>
      <c r="E104" s="409">
        <v>8066923</v>
      </c>
      <c r="F104" s="416" t="s">
        <v>135</v>
      </c>
      <c r="G104" s="411" t="s">
        <v>174</v>
      </c>
      <c r="H104" s="404" t="s">
        <v>257</v>
      </c>
      <c r="I104" s="414">
        <v>1637</v>
      </c>
      <c r="J104" s="414">
        <v>77</v>
      </c>
      <c r="K104" s="414">
        <f t="shared" si="12"/>
        <v>1560</v>
      </c>
      <c r="L104" s="405">
        <v>1243</v>
      </c>
      <c r="M104" s="405">
        <f t="shared" si="13"/>
        <v>68</v>
      </c>
      <c r="N104" s="405">
        <v>0</v>
      </c>
      <c r="O104" s="405">
        <v>0</v>
      </c>
      <c r="P104" s="405">
        <v>0</v>
      </c>
      <c r="Q104" s="405">
        <v>68</v>
      </c>
      <c r="R104" s="392">
        <v>0</v>
      </c>
      <c r="S104" s="392"/>
      <c r="T104" s="386"/>
      <c r="V104" s="395"/>
      <c r="X104" s="400"/>
      <c r="Y104" s="400"/>
      <c r="Z104" s="400"/>
    </row>
    <row r="105" spans="1:27" ht="45">
      <c r="A105" s="386">
        <v>81</v>
      </c>
      <c r="B105" s="396" t="s">
        <v>498</v>
      </c>
      <c r="C105" s="409" t="s">
        <v>499</v>
      </c>
      <c r="D105" s="409" t="s">
        <v>559</v>
      </c>
      <c r="E105" s="409">
        <v>8065454</v>
      </c>
      <c r="F105" s="416" t="s">
        <v>135</v>
      </c>
      <c r="G105" s="411" t="s">
        <v>174</v>
      </c>
      <c r="H105" s="404" t="s">
        <v>257</v>
      </c>
      <c r="I105" s="414">
        <v>1696</v>
      </c>
      <c r="J105" s="414">
        <v>33</v>
      </c>
      <c r="K105" s="414">
        <f t="shared" si="12"/>
        <v>1663</v>
      </c>
      <c r="L105" s="405">
        <v>1514</v>
      </c>
      <c r="M105" s="405">
        <f t="shared" si="13"/>
        <v>43</v>
      </c>
      <c r="N105" s="405">
        <v>0</v>
      </c>
      <c r="O105" s="405">
        <v>0</v>
      </c>
      <c r="P105" s="405">
        <v>0</v>
      </c>
      <c r="Q105" s="405">
        <v>43</v>
      </c>
      <c r="R105" s="392">
        <v>0</v>
      </c>
      <c r="S105" s="392"/>
      <c r="T105" s="386"/>
      <c r="V105" s="395"/>
      <c r="X105" s="400"/>
      <c r="Y105" s="400"/>
      <c r="Z105" s="400"/>
    </row>
    <row r="106" spans="1:27" ht="45">
      <c r="A106" s="386">
        <v>82</v>
      </c>
      <c r="B106" s="396" t="s">
        <v>500</v>
      </c>
      <c r="C106" s="409" t="s">
        <v>501</v>
      </c>
      <c r="D106" s="409" t="s">
        <v>560</v>
      </c>
      <c r="E106" s="409">
        <v>8065437</v>
      </c>
      <c r="F106" s="416" t="s">
        <v>135</v>
      </c>
      <c r="G106" s="411" t="s">
        <v>174</v>
      </c>
      <c r="H106" s="404" t="s">
        <v>257</v>
      </c>
      <c r="I106" s="414">
        <v>395</v>
      </c>
      <c r="J106" s="414">
        <v>18</v>
      </c>
      <c r="K106" s="414">
        <f t="shared" si="12"/>
        <v>377</v>
      </c>
      <c r="L106" s="405">
        <v>343</v>
      </c>
      <c r="M106" s="405">
        <f t="shared" si="13"/>
        <v>20</v>
      </c>
      <c r="N106" s="405">
        <v>0</v>
      </c>
      <c r="O106" s="405">
        <v>0</v>
      </c>
      <c r="P106" s="405">
        <v>0</v>
      </c>
      <c r="Q106" s="405">
        <v>20</v>
      </c>
      <c r="R106" s="392">
        <v>0</v>
      </c>
      <c r="S106" s="392"/>
      <c r="T106" s="386"/>
      <c r="V106" s="395"/>
      <c r="X106" s="400"/>
      <c r="Y106" s="400"/>
      <c r="Z106" s="400"/>
    </row>
    <row r="107" spans="1:27" ht="45">
      <c r="A107" s="386">
        <v>83</v>
      </c>
      <c r="B107" s="396" t="s">
        <v>502</v>
      </c>
      <c r="C107" s="409" t="s">
        <v>467</v>
      </c>
      <c r="D107" s="409" t="s">
        <v>561</v>
      </c>
      <c r="E107" s="409">
        <v>8065444</v>
      </c>
      <c r="F107" s="416" t="s">
        <v>135</v>
      </c>
      <c r="G107" s="411" t="s">
        <v>174</v>
      </c>
      <c r="H107" s="404" t="s">
        <v>257</v>
      </c>
      <c r="I107" s="414">
        <v>3157</v>
      </c>
      <c r="J107" s="414">
        <v>150</v>
      </c>
      <c r="K107" s="414">
        <f t="shared" si="12"/>
        <v>3007</v>
      </c>
      <c r="L107" s="405">
        <v>2416</v>
      </c>
      <c r="M107" s="405">
        <f t="shared" si="13"/>
        <v>436</v>
      </c>
      <c r="N107" s="405">
        <v>0</v>
      </c>
      <c r="O107" s="405">
        <v>0</v>
      </c>
      <c r="P107" s="405">
        <v>0</v>
      </c>
      <c r="Q107" s="405">
        <v>436</v>
      </c>
      <c r="R107" s="392">
        <v>0</v>
      </c>
      <c r="S107" s="392"/>
      <c r="T107" s="386"/>
      <c r="V107" s="395"/>
      <c r="X107" s="400"/>
      <c r="Y107" s="400"/>
      <c r="Z107" s="400"/>
    </row>
    <row r="108" spans="1:27" ht="45">
      <c r="A108" s="386">
        <v>84</v>
      </c>
      <c r="B108" s="396" t="s">
        <v>503</v>
      </c>
      <c r="C108" s="409" t="s">
        <v>504</v>
      </c>
      <c r="D108" s="409" t="s">
        <v>562</v>
      </c>
      <c r="E108" s="409">
        <v>8065436</v>
      </c>
      <c r="F108" s="416" t="s">
        <v>135</v>
      </c>
      <c r="G108" s="411" t="s">
        <v>174</v>
      </c>
      <c r="H108" s="404" t="s">
        <v>257</v>
      </c>
      <c r="I108" s="414">
        <v>3986</v>
      </c>
      <c r="J108" s="414">
        <v>189</v>
      </c>
      <c r="K108" s="414">
        <f t="shared" si="12"/>
        <v>3797</v>
      </c>
      <c r="L108" s="405">
        <v>2663</v>
      </c>
      <c r="M108" s="405">
        <f t="shared" si="13"/>
        <v>761</v>
      </c>
      <c r="N108" s="405">
        <v>0</v>
      </c>
      <c r="O108" s="405">
        <v>0</v>
      </c>
      <c r="P108" s="405">
        <v>0</v>
      </c>
      <c r="Q108" s="405">
        <v>761</v>
      </c>
      <c r="R108" s="392">
        <v>0</v>
      </c>
      <c r="S108" s="392"/>
      <c r="T108" s="386"/>
      <c r="V108" s="395"/>
      <c r="X108" s="400"/>
      <c r="Y108" s="400"/>
      <c r="Z108" s="400"/>
    </row>
    <row r="109" spans="1:27" ht="45">
      <c r="A109" s="386">
        <v>85</v>
      </c>
      <c r="B109" s="396" t="s">
        <v>563</v>
      </c>
      <c r="C109" s="409" t="s">
        <v>564</v>
      </c>
      <c r="D109" s="409" t="s">
        <v>565</v>
      </c>
      <c r="E109" s="409">
        <v>8063832</v>
      </c>
      <c r="F109" s="415" t="s">
        <v>566</v>
      </c>
      <c r="G109" s="411" t="s">
        <v>174</v>
      </c>
      <c r="H109" s="404" t="s">
        <v>257</v>
      </c>
      <c r="I109" s="414">
        <v>1927</v>
      </c>
      <c r="J109" s="414">
        <v>36</v>
      </c>
      <c r="K109" s="414">
        <f t="shared" si="12"/>
        <v>1891</v>
      </c>
      <c r="L109" s="405">
        <v>69</v>
      </c>
      <c r="M109" s="405">
        <f t="shared" si="13"/>
        <v>85</v>
      </c>
      <c r="N109" s="405">
        <v>0</v>
      </c>
      <c r="O109" s="405">
        <v>0</v>
      </c>
      <c r="P109" s="405">
        <v>0</v>
      </c>
      <c r="Q109" s="405">
        <v>85</v>
      </c>
      <c r="R109" s="392">
        <v>0</v>
      </c>
      <c r="S109" s="392"/>
      <c r="T109" s="386"/>
      <c r="V109" s="395"/>
      <c r="X109" s="400"/>
      <c r="Y109" s="400"/>
      <c r="Z109" s="400"/>
    </row>
    <row r="110" spans="1:27" ht="45">
      <c r="A110" s="386">
        <v>86</v>
      </c>
      <c r="B110" s="396" t="s">
        <v>505</v>
      </c>
      <c r="C110" s="409" t="s">
        <v>506</v>
      </c>
      <c r="D110" s="409" t="s">
        <v>567</v>
      </c>
      <c r="E110" s="409">
        <v>8063811</v>
      </c>
      <c r="F110" s="415" t="s">
        <v>135</v>
      </c>
      <c r="G110" s="411" t="s">
        <v>174</v>
      </c>
      <c r="H110" s="404" t="s">
        <v>257</v>
      </c>
      <c r="I110" s="414">
        <v>9480</v>
      </c>
      <c r="J110" s="414">
        <v>13</v>
      </c>
      <c r="K110" s="414">
        <f t="shared" si="12"/>
        <v>9467</v>
      </c>
      <c r="L110" s="405">
        <v>3928</v>
      </c>
      <c r="M110" s="405">
        <f t="shared" si="13"/>
        <v>1215</v>
      </c>
      <c r="N110" s="405">
        <v>0</v>
      </c>
      <c r="O110" s="405">
        <v>0</v>
      </c>
      <c r="P110" s="405">
        <v>0</v>
      </c>
      <c r="Q110" s="405">
        <v>1215</v>
      </c>
      <c r="R110" s="392">
        <v>0</v>
      </c>
      <c r="S110" s="392"/>
      <c r="T110" s="386"/>
      <c r="V110" s="395"/>
      <c r="X110" s="400"/>
      <c r="Y110" s="400"/>
      <c r="Z110" s="400"/>
    </row>
    <row r="111" spans="1:27" ht="45">
      <c r="A111" s="386">
        <v>87</v>
      </c>
      <c r="B111" s="396" t="s">
        <v>507</v>
      </c>
      <c r="C111" s="386" t="s">
        <v>508</v>
      </c>
      <c r="D111" s="386" t="s">
        <v>568</v>
      </c>
      <c r="E111" s="386">
        <v>8063813</v>
      </c>
      <c r="F111" s="386" t="s">
        <v>135</v>
      </c>
      <c r="G111" s="397" t="s">
        <v>174</v>
      </c>
      <c r="H111" s="404" t="s">
        <v>257</v>
      </c>
      <c r="I111" s="405">
        <v>700</v>
      </c>
      <c r="J111" s="405">
        <v>0</v>
      </c>
      <c r="K111" s="405">
        <v>700</v>
      </c>
      <c r="L111" s="392">
        <v>0</v>
      </c>
      <c r="M111" s="405">
        <f>SUM(N111:R111)</f>
        <v>600</v>
      </c>
      <c r="N111" s="405">
        <v>0</v>
      </c>
      <c r="O111" s="405">
        <v>0</v>
      </c>
      <c r="P111" s="405">
        <v>0</v>
      </c>
      <c r="Q111" s="405">
        <v>600</v>
      </c>
      <c r="R111" s="392">
        <v>0</v>
      </c>
      <c r="S111" s="392"/>
      <c r="T111" s="386"/>
      <c r="V111" s="395"/>
      <c r="X111" s="400"/>
      <c r="Y111" s="400"/>
      <c r="Z111" s="400"/>
    </row>
    <row r="112" spans="1:27" hidden="1">
      <c r="A112" s="381"/>
      <c r="B112" s="391"/>
      <c r="C112" s="381"/>
      <c r="D112" s="381"/>
      <c r="E112" s="391"/>
      <c r="F112" s="386"/>
      <c r="G112" s="387"/>
      <c r="H112" s="386"/>
      <c r="I112" s="389"/>
      <c r="J112" s="389"/>
      <c r="K112" s="389"/>
      <c r="L112" s="417">
        <v>0</v>
      </c>
      <c r="M112" s="389"/>
      <c r="N112" s="417"/>
      <c r="O112" s="417"/>
      <c r="P112" s="389"/>
      <c r="Q112" s="389"/>
      <c r="R112" s="392">
        <v>0</v>
      </c>
      <c r="S112" s="389"/>
      <c r="T112" s="403"/>
      <c r="AA112" s="400"/>
    </row>
    <row r="113" spans="1:26">
      <c r="A113" s="381" t="s">
        <v>28</v>
      </c>
      <c r="B113" s="391" t="s">
        <v>629</v>
      </c>
      <c r="C113" s="381"/>
      <c r="D113" s="381"/>
      <c r="E113" s="391"/>
      <c r="F113" s="386"/>
      <c r="G113" s="387"/>
      <c r="H113" s="386"/>
      <c r="I113" s="392">
        <f t="shared" ref="I113:Q113" si="14">I114+I116+I123+I135</f>
        <v>81929</v>
      </c>
      <c r="J113" s="392">
        <f t="shared" si="14"/>
        <v>439</v>
      </c>
      <c r="K113" s="392">
        <f t="shared" si="14"/>
        <v>81490</v>
      </c>
      <c r="L113" s="392">
        <f t="shared" si="14"/>
        <v>0</v>
      </c>
      <c r="M113" s="392">
        <f t="shared" si="14"/>
        <v>38320</v>
      </c>
      <c r="N113" s="392">
        <f t="shared" si="14"/>
        <v>0</v>
      </c>
      <c r="O113" s="392">
        <f t="shared" si="14"/>
        <v>0</v>
      </c>
      <c r="P113" s="392">
        <f t="shared" si="14"/>
        <v>485</v>
      </c>
      <c r="Q113" s="392">
        <f t="shared" si="14"/>
        <v>37835</v>
      </c>
      <c r="R113" s="392">
        <v>0</v>
      </c>
      <c r="S113" s="392"/>
      <c r="T113" s="386"/>
      <c r="X113" s="400"/>
      <c r="Y113" s="400"/>
      <c r="Z113" s="400"/>
    </row>
    <row r="114" spans="1:26">
      <c r="A114" s="381" t="s">
        <v>431</v>
      </c>
      <c r="B114" s="391" t="s">
        <v>175</v>
      </c>
      <c r="C114" s="381"/>
      <c r="D114" s="381"/>
      <c r="E114" s="391"/>
      <c r="F114" s="418"/>
      <c r="G114" s="401"/>
      <c r="H114" s="418"/>
      <c r="I114" s="392">
        <f t="shared" ref="I114:P114" si="15">SUM(I115:I115)</f>
        <v>0</v>
      </c>
      <c r="J114" s="392">
        <f t="shared" si="15"/>
        <v>0</v>
      </c>
      <c r="K114" s="392">
        <f t="shared" si="15"/>
        <v>0</v>
      </c>
      <c r="L114" s="392">
        <f t="shared" si="15"/>
        <v>0</v>
      </c>
      <c r="M114" s="392">
        <f t="shared" si="15"/>
        <v>0</v>
      </c>
      <c r="N114" s="392"/>
      <c r="O114" s="392"/>
      <c r="P114" s="392">
        <f t="shared" si="15"/>
        <v>0</v>
      </c>
      <c r="Q114" s="392">
        <f>SUM(Q115:Q115)</f>
        <v>0</v>
      </c>
      <c r="R114" s="392">
        <v>0</v>
      </c>
      <c r="S114" s="392"/>
      <c r="T114" s="392"/>
    </row>
    <row r="115" spans="1:26" ht="30" hidden="1">
      <c r="A115" s="386">
        <v>1</v>
      </c>
      <c r="B115" s="406"/>
      <c r="C115" s="409"/>
      <c r="D115" s="409"/>
      <c r="E115" s="409"/>
      <c r="F115" s="416"/>
      <c r="G115" s="397" t="s">
        <v>174</v>
      </c>
      <c r="H115" s="386"/>
      <c r="I115" s="405"/>
      <c r="J115" s="405"/>
      <c r="K115" s="405"/>
      <c r="L115" s="405"/>
      <c r="M115" s="405">
        <f>SUM(N115:R115)</f>
        <v>0</v>
      </c>
      <c r="N115" s="405"/>
      <c r="O115" s="405"/>
      <c r="P115" s="405"/>
      <c r="Q115" s="405">
        <f>K115</f>
        <v>0</v>
      </c>
      <c r="R115" s="392">
        <v>0</v>
      </c>
      <c r="S115" s="419"/>
      <c r="T115" s="386"/>
    </row>
    <row r="116" spans="1:26">
      <c r="A116" s="420" t="s">
        <v>434</v>
      </c>
      <c r="B116" s="391" t="s">
        <v>347</v>
      </c>
      <c r="C116" s="381"/>
      <c r="D116" s="381"/>
      <c r="E116" s="409"/>
      <c r="F116" s="421"/>
      <c r="G116" s="422"/>
      <c r="H116" s="421"/>
      <c r="I116" s="392">
        <f>SUM(I117:I122)</f>
        <v>2860</v>
      </c>
      <c r="J116" s="392">
        <f t="shared" ref="J116:P116" si="16">SUM(J117:J122)</f>
        <v>0</v>
      </c>
      <c r="K116" s="392">
        <f t="shared" si="16"/>
        <v>2860</v>
      </c>
      <c r="L116" s="392">
        <f t="shared" si="16"/>
        <v>0</v>
      </c>
      <c r="M116" s="392">
        <f>SUM(M117:M122)</f>
        <v>2400</v>
      </c>
      <c r="N116" s="392">
        <f t="shared" si="16"/>
        <v>0</v>
      </c>
      <c r="O116" s="392">
        <f t="shared" si="16"/>
        <v>0</v>
      </c>
      <c r="P116" s="392">
        <f t="shared" si="16"/>
        <v>0</v>
      </c>
      <c r="Q116" s="392">
        <f>SUM(Q117:Q122)</f>
        <v>2400</v>
      </c>
      <c r="R116" s="392">
        <v>0</v>
      </c>
      <c r="S116" s="419"/>
      <c r="T116" s="423"/>
    </row>
    <row r="117" spans="1:26" ht="45">
      <c r="A117" s="410">
        <v>1</v>
      </c>
      <c r="B117" s="396" t="s">
        <v>630</v>
      </c>
      <c r="C117" s="386" t="s">
        <v>631</v>
      </c>
      <c r="D117" s="409" t="s">
        <v>632</v>
      </c>
      <c r="E117" s="409">
        <v>8095444</v>
      </c>
      <c r="F117" s="415" t="s">
        <v>126</v>
      </c>
      <c r="G117" s="411" t="s">
        <v>174</v>
      </c>
      <c r="H117" s="404" t="s">
        <v>579</v>
      </c>
      <c r="I117" s="414">
        <v>1000</v>
      </c>
      <c r="J117" s="388">
        <v>0</v>
      </c>
      <c r="K117" s="424">
        <f t="shared" ref="K117:K122" si="17">I117-J117</f>
        <v>1000</v>
      </c>
      <c r="L117" s="425"/>
      <c r="M117" s="403">
        <f t="shared" ref="M117:M122" si="18">SUM(N117:R117)</f>
        <v>912</v>
      </c>
      <c r="N117" s="405">
        <v>0</v>
      </c>
      <c r="O117" s="405">
        <v>0</v>
      </c>
      <c r="P117" s="405">
        <v>0</v>
      </c>
      <c r="Q117" s="403">
        <v>912</v>
      </c>
      <c r="R117" s="392">
        <v>0</v>
      </c>
      <c r="S117" s="426"/>
      <c r="T117" s="407"/>
      <c r="V117" s="395"/>
    </row>
    <row r="118" spans="1:26" ht="45">
      <c r="A118" s="410">
        <v>2</v>
      </c>
      <c r="B118" s="396" t="s">
        <v>633</v>
      </c>
      <c r="C118" s="386" t="s">
        <v>634</v>
      </c>
      <c r="D118" s="409" t="s">
        <v>635</v>
      </c>
      <c r="E118" s="409">
        <v>8095713</v>
      </c>
      <c r="F118" s="415" t="s">
        <v>123</v>
      </c>
      <c r="G118" s="411" t="s">
        <v>174</v>
      </c>
      <c r="H118" s="404" t="s">
        <v>579</v>
      </c>
      <c r="I118" s="414">
        <v>500</v>
      </c>
      <c r="J118" s="388">
        <v>0</v>
      </c>
      <c r="K118" s="424">
        <f t="shared" si="17"/>
        <v>500</v>
      </c>
      <c r="L118" s="425"/>
      <c r="M118" s="403">
        <f t="shared" si="18"/>
        <v>400</v>
      </c>
      <c r="N118" s="405">
        <v>0</v>
      </c>
      <c r="O118" s="405">
        <v>0</v>
      </c>
      <c r="P118" s="405">
        <v>0</v>
      </c>
      <c r="Q118" s="403">
        <v>400</v>
      </c>
      <c r="R118" s="392">
        <v>0</v>
      </c>
      <c r="S118" s="426"/>
      <c r="T118" s="407"/>
    </row>
    <row r="119" spans="1:26" ht="45">
      <c r="A119" s="410">
        <v>3</v>
      </c>
      <c r="B119" s="396" t="s">
        <v>636</v>
      </c>
      <c r="C119" s="386" t="s">
        <v>637</v>
      </c>
      <c r="D119" s="409" t="s">
        <v>638</v>
      </c>
      <c r="E119" s="409">
        <v>8095394</v>
      </c>
      <c r="F119" s="415" t="s">
        <v>135</v>
      </c>
      <c r="G119" s="411" t="s">
        <v>174</v>
      </c>
      <c r="H119" s="404" t="s">
        <v>579</v>
      </c>
      <c r="I119" s="414">
        <v>430</v>
      </c>
      <c r="J119" s="388">
        <v>0</v>
      </c>
      <c r="K119" s="424">
        <f t="shared" si="17"/>
        <v>430</v>
      </c>
      <c r="L119" s="425"/>
      <c r="M119" s="403">
        <f t="shared" si="18"/>
        <v>344</v>
      </c>
      <c r="N119" s="405">
        <v>0</v>
      </c>
      <c r="O119" s="405">
        <v>0</v>
      </c>
      <c r="P119" s="405">
        <v>0</v>
      </c>
      <c r="Q119" s="403">
        <v>344</v>
      </c>
      <c r="R119" s="392">
        <v>0</v>
      </c>
      <c r="S119" s="426"/>
      <c r="T119" s="407"/>
    </row>
    <row r="120" spans="1:26" ht="45">
      <c r="A120" s="410">
        <v>4</v>
      </c>
      <c r="B120" s="396" t="s">
        <v>639</v>
      </c>
      <c r="C120" s="386" t="s">
        <v>640</v>
      </c>
      <c r="D120" s="409" t="s">
        <v>641</v>
      </c>
      <c r="E120" s="409">
        <v>8095445</v>
      </c>
      <c r="F120" s="415" t="s">
        <v>354</v>
      </c>
      <c r="G120" s="411" t="s">
        <v>174</v>
      </c>
      <c r="H120" s="404" t="s">
        <v>579</v>
      </c>
      <c r="I120" s="414">
        <v>430</v>
      </c>
      <c r="J120" s="388">
        <v>0</v>
      </c>
      <c r="K120" s="424">
        <f t="shared" si="17"/>
        <v>430</v>
      </c>
      <c r="L120" s="425"/>
      <c r="M120" s="403">
        <f t="shared" si="18"/>
        <v>344</v>
      </c>
      <c r="N120" s="405">
        <v>0</v>
      </c>
      <c r="O120" s="405">
        <v>0</v>
      </c>
      <c r="P120" s="405">
        <v>0</v>
      </c>
      <c r="Q120" s="403">
        <v>344</v>
      </c>
      <c r="R120" s="392">
        <v>0</v>
      </c>
      <c r="S120" s="426"/>
      <c r="T120" s="407"/>
    </row>
    <row r="121" spans="1:26" ht="45">
      <c r="A121" s="410">
        <v>5</v>
      </c>
      <c r="B121" s="396" t="s">
        <v>642</v>
      </c>
      <c r="C121" s="386" t="s">
        <v>643</v>
      </c>
      <c r="D121" s="409" t="s">
        <v>644</v>
      </c>
      <c r="E121" s="409">
        <v>8095419</v>
      </c>
      <c r="F121" s="415" t="s">
        <v>645</v>
      </c>
      <c r="G121" s="411" t="s">
        <v>174</v>
      </c>
      <c r="H121" s="404" t="s">
        <v>579</v>
      </c>
      <c r="I121" s="414">
        <v>500</v>
      </c>
      <c r="J121" s="405">
        <v>0</v>
      </c>
      <c r="K121" s="424">
        <f t="shared" si="17"/>
        <v>500</v>
      </c>
      <c r="L121" s="425"/>
      <c r="M121" s="403">
        <f t="shared" si="18"/>
        <v>400</v>
      </c>
      <c r="N121" s="405">
        <v>0</v>
      </c>
      <c r="O121" s="405">
        <v>0</v>
      </c>
      <c r="P121" s="405">
        <v>0</v>
      </c>
      <c r="Q121" s="403">
        <v>400</v>
      </c>
      <c r="R121" s="392">
        <v>0</v>
      </c>
      <c r="S121" s="426"/>
      <c r="T121" s="407"/>
    </row>
    <row r="122" spans="1:26" ht="30" hidden="1">
      <c r="A122" s="410">
        <v>6</v>
      </c>
      <c r="B122" s="407"/>
      <c r="C122" s="409"/>
      <c r="D122" s="409"/>
      <c r="E122" s="409"/>
      <c r="F122" s="410"/>
      <c r="G122" s="397" t="s">
        <v>174</v>
      </c>
      <c r="H122" s="386"/>
      <c r="I122" s="405"/>
      <c r="J122" s="405"/>
      <c r="K122" s="424">
        <f t="shared" si="17"/>
        <v>0</v>
      </c>
      <c r="L122" s="425"/>
      <c r="M122" s="403">
        <f t="shared" si="18"/>
        <v>0</v>
      </c>
      <c r="N122" s="403"/>
      <c r="O122" s="403"/>
      <c r="P122" s="403">
        <f>K122</f>
        <v>0</v>
      </c>
      <c r="Q122" s="403">
        <v>0</v>
      </c>
      <c r="R122" s="392">
        <v>0</v>
      </c>
      <c r="S122" s="426"/>
      <c r="T122" s="407"/>
    </row>
    <row r="123" spans="1:26" s="394" customFormat="1" ht="30" customHeight="1">
      <c r="A123" s="381" t="s">
        <v>435</v>
      </c>
      <c r="B123" s="391" t="s">
        <v>253</v>
      </c>
      <c r="C123" s="381"/>
      <c r="D123" s="381"/>
      <c r="E123" s="409"/>
      <c r="F123" s="381"/>
      <c r="G123" s="401"/>
      <c r="H123" s="381"/>
      <c r="I123" s="392">
        <f>SUM(I125:I134)</f>
        <v>63231</v>
      </c>
      <c r="J123" s="392">
        <f>SUM(J125:J134)</f>
        <v>61</v>
      </c>
      <c r="K123" s="392">
        <f>SUM(K125:K134)</f>
        <v>63170</v>
      </c>
      <c r="L123" s="392">
        <f t="shared" ref="L123:Q123" si="19">SUM(L124:L134)</f>
        <v>0</v>
      </c>
      <c r="M123" s="392">
        <f t="shared" si="19"/>
        <v>25690</v>
      </c>
      <c r="N123" s="392">
        <f t="shared" si="19"/>
        <v>0</v>
      </c>
      <c r="O123" s="392">
        <f t="shared" si="19"/>
        <v>0</v>
      </c>
      <c r="P123" s="392">
        <f t="shared" si="19"/>
        <v>485</v>
      </c>
      <c r="Q123" s="392">
        <f t="shared" si="19"/>
        <v>25205</v>
      </c>
      <c r="R123" s="392">
        <v>0</v>
      </c>
      <c r="S123" s="392"/>
      <c r="T123" s="427"/>
    </row>
    <row r="124" spans="1:26" s="394" customFormat="1" ht="45">
      <c r="A124" s="386">
        <v>1</v>
      </c>
      <c r="B124" s="406" t="s">
        <v>646</v>
      </c>
      <c r="C124" s="386" t="s">
        <v>647</v>
      </c>
      <c r="D124" s="409" t="s">
        <v>648</v>
      </c>
      <c r="E124" s="409">
        <v>8095715</v>
      </c>
      <c r="F124" s="415" t="s">
        <v>135</v>
      </c>
      <c r="G124" s="411" t="s">
        <v>174</v>
      </c>
      <c r="H124" s="404" t="s">
        <v>579</v>
      </c>
      <c r="I124" s="428">
        <v>450</v>
      </c>
      <c r="J124" s="405">
        <v>0</v>
      </c>
      <c r="K124" s="405">
        <f t="shared" ref="K124:K134" si="20">I124-J124</f>
        <v>450</v>
      </c>
      <c r="L124" s="405"/>
      <c r="M124" s="405">
        <f t="shared" ref="M124:M131" si="21">SUM(N124:R124)</f>
        <v>360</v>
      </c>
      <c r="N124" s="405">
        <v>0</v>
      </c>
      <c r="O124" s="405">
        <v>0</v>
      </c>
      <c r="P124" s="405">
        <v>0</v>
      </c>
      <c r="Q124" s="405">
        <v>360</v>
      </c>
      <c r="R124" s="392">
        <v>0</v>
      </c>
      <c r="S124" s="429"/>
      <c r="T124" s="427"/>
    </row>
    <row r="125" spans="1:26" ht="45">
      <c r="A125" s="386">
        <v>2</v>
      </c>
      <c r="B125" s="407" t="s">
        <v>649</v>
      </c>
      <c r="C125" s="386" t="s">
        <v>650</v>
      </c>
      <c r="D125" s="409" t="s">
        <v>651</v>
      </c>
      <c r="E125" s="409">
        <v>8095717</v>
      </c>
      <c r="F125" s="415" t="s">
        <v>130</v>
      </c>
      <c r="G125" s="411" t="s">
        <v>174</v>
      </c>
      <c r="H125" s="404" t="s">
        <v>579</v>
      </c>
      <c r="I125" s="428">
        <v>600</v>
      </c>
      <c r="J125" s="405">
        <v>0</v>
      </c>
      <c r="K125" s="405">
        <f t="shared" si="20"/>
        <v>600</v>
      </c>
      <c r="L125" s="405"/>
      <c r="M125" s="405">
        <f t="shared" si="21"/>
        <v>480</v>
      </c>
      <c r="N125" s="405">
        <v>0</v>
      </c>
      <c r="O125" s="405">
        <v>0</v>
      </c>
      <c r="P125" s="405">
        <v>0</v>
      </c>
      <c r="Q125" s="405">
        <v>480</v>
      </c>
      <c r="R125" s="392">
        <v>0</v>
      </c>
      <c r="S125" s="419"/>
      <c r="T125" s="386"/>
    </row>
    <row r="126" spans="1:26" ht="45">
      <c r="A126" s="386">
        <v>3</v>
      </c>
      <c r="B126" s="430" t="s">
        <v>652</v>
      </c>
      <c r="C126" s="386" t="s">
        <v>653</v>
      </c>
      <c r="D126" s="386" t="s">
        <v>654</v>
      </c>
      <c r="E126" s="409">
        <v>8095388</v>
      </c>
      <c r="F126" s="415" t="s">
        <v>354</v>
      </c>
      <c r="G126" s="411" t="s">
        <v>174</v>
      </c>
      <c r="H126" s="404" t="s">
        <v>579</v>
      </c>
      <c r="I126" s="428">
        <v>1999</v>
      </c>
      <c r="J126" s="405">
        <v>0</v>
      </c>
      <c r="K126" s="405">
        <f t="shared" si="20"/>
        <v>1999</v>
      </c>
      <c r="L126" s="405"/>
      <c r="M126" s="405">
        <f t="shared" si="21"/>
        <v>1600</v>
      </c>
      <c r="N126" s="405">
        <v>0</v>
      </c>
      <c r="O126" s="405">
        <v>0</v>
      </c>
      <c r="P126" s="405">
        <v>0</v>
      </c>
      <c r="Q126" s="405">
        <v>1600</v>
      </c>
      <c r="R126" s="392">
        <v>0</v>
      </c>
      <c r="S126" s="419"/>
      <c r="T126" s="386"/>
    </row>
    <row r="127" spans="1:26" ht="45">
      <c r="A127" s="386">
        <v>4</v>
      </c>
      <c r="B127" s="407" t="s">
        <v>655</v>
      </c>
      <c r="C127" s="386" t="s">
        <v>656</v>
      </c>
      <c r="D127" s="409" t="s">
        <v>657</v>
      </c>
      <c r="E127" s="409">
        <v>8095716</v>
      </c>
      <c r="F127" s="415" t="s">
        <v>126</v>
      </c>
      <c r="G127" s="411" t="s">
        <v>174</v>
      </c>
      <c r="H127" s="404" t="s">
        <v>579</v>
      </c>
      <c r="I127" s="428">
        <v>500</v>
      </c>
      <c r="J127" s="405">
        <v>0</v>
      </c>
      <c r="K127" s="405">
        <f t="shared" si="20"/>
        <v>500</v>
      </c>
      <c r="L127" s="405"/>
      <c r="M127" s="405">
        <f t="shared" si="21"/>
        <v>400</v>
      </c>
      <c r="N127" s="405">
        <v>0</v>
      </c>
      <c r="O127" s="405">
        <v>0</v>
      </c>
      <c r="P127" s="405">
        <v>0</v>
      </c>
      <c r="Q127" s="405">
        <v>400</v>
      </c>
      <c r="R127" s="392">
        <v>0</v>
      </c>
      <c r="S127" s="419"/>
      <c r="T127" s="386"/>
    </row>
    <row r="128" spans="1:26" ht="45">
      <c r="A128" s="386">
        <v>5</v>
      </c>
      <c r="B128" s="408" t="s">
        <v>658</v>
      </c>
      <c r="C128" s="409" t="s">
        <v>659</v>
      </c>
      <c r="D128" s="409" t="s">
        <v>660</v>
      </c>
      <c r="E128" s="409">
        <v>8119402</v>
      </c>
      <c r="F128" s="431" t="s">
        <v>135</v>
      </c>
      <c r="G128" s="397" t="s">
        <v>174</v>
      </c>
      <c r="H128" s="404" t="s">
        <v>579</v>
      </c>
      <c r="I128" s="405">
        <v>1999</v>
      </c>
      <c r="J128" s="405">
        <v>0</v>
      </c>
      <c r="K128" s="405">
        <f t="shared" si="20"/>
        <v>1999</v>
      </c>
      <c r="L128" s="405"/>
      <c r="M128" s="405">
        <f t="shared" si="21"/>
        <v>1400</v>
      </c>
      <c r="N128" s="405">
        <v>0</v>
      </c>
      <c r="O128" s="405">
        <v>0</v>
      </c>
      <c r="P128" s="405">
        <v>0</v>
      </c>
      <c r="Q128" s="405">
        <v>1400</v>
      </c>
      <c r="R128" s="392">
        <v>0</v>
      </c>
      <c r="S128" s="419"/>
      <c r="T128" s="386"/>
    </row>
    <row r="129" spans="1:22" ht="60">
      <c r="A129" s="386">
        <v>6</v>
      </c>
      <c r="B129" s="407" t="s">
        <v>380</v>
      </c>
      <c r="C129" s="409"/>
      <c r="D129" s="409"/>
      <c r="E129" s="409"/>
      <c r="F129" s="431"/>
      <c r="G129" s="397" t="s">
        <v>174</v>
      </c>
      <c r="H129" s="404" t="s">
        <v>257</v>
      </c>
      <c r="I129" s="414">
        <v>48826</v>
      </c>
      <c r="J129" s="414"/>
      <c r="K129" s="405">
        <f t="shared" si="20"/>
        <v>48826</v>
      </c>
      <c r="L129" s="405"/>
      <c r="M129" s="405">
        <f t="shared" si="21"/>
        <v>13000</v>
      </c>
      <c r="N129" s="405">
        <v>0</v>
      </c>
      <c r="O129" s="405">
        <v>0</v>
      </c>
      <c r="P129" s="405">
        <v>485</v>
      </c>
      <c r="Q129" s="405">
        <v>12515</v>
      </c>
      <c r="R129" s="392">
        <v>0</v>
      </c>
      <c r="S129" s="419"/>
      <c r="T129" s="386"/>
      <c r="U129" s="395"/>
    </row>
    <row r="130" spans="1:22" ht="60">
      <c r="A130" s="386">
        <v>7</v>
      </c>
      <c r="B130" s="407" t="s">
        <v>661</v>
      </c>
      <c r="C130" s="409" t="s">
        <v>662</v>
      </c>
      <c r="D130" s="409" t="s">
        <v>663</v>
      </c>
      <c r="E130" s="409">
        <v>7004686</v>
      </c>
      <c r="F130" s="431" t="s">
        <v>129</v>
      </c>
      <c r="G130" s="397" t="s">
        <v>664</v>
      </c>
      <c r="H130" s="404" t="s">
        <v>257</v>
      </c>
      <c r="I130" s="405">
        <v>5000</v>
      </c>
      <c r="J130" s="405">
        <v>55</v>
      </c>
      <c r="K130" s="405">
        <f t="shared" si="20"/>
        <v>4945</v>
      </c>
      <c r="L130" s="405"/>
      <c r="M130" s="405">
        <f t="shared" si="21"/>
        <v>4900</v>
      </c>
      <c r="N130" s="405">
        <v>0</v>
      </c>
      <c r="O130" s="405">
        <v>0</v>
      </c>
      <c r="P130" s="405">
        <v>0</v>
      </c>
      <c r="Q130" s="405">
        <v>4900</v>
      </c>
      <c r="R130" s="392">
        <v>0</v>
      </c>
      <c r="S130" s="419"/>
      <c r="T130" s="432" t="s">
        <v>665</v>
      </c>
    </row>
    <row r="131" spans="1:22" ht="45">
      <c r="A131" s="386">
        <v>8</v>
      </c>
      <c r="B131" s="433" t="s">
        <v>666</v>
      </c>
      <c r="C131" s="409" t="s">
        <v>667</v>
      </c>
      <c r="D131" s="409" t="s">
        <v>668</v>
      </c>
      <c r="E131" s="409">
        <v>8121451</v>
      </c>
      <c r="F131" s="431" t="s">
        <v>669</v>
      </c>
      <c r="G131" s="397" t="s">
        <v>174</v>
      </c>
      <c r="H131" s="404" t="s">
        <v>670</v>
      </c>
      <c r="I131" s="405">
        <v>2049</v>
      </c>
      <c r="J131" s="405">
        <v>0</v>
      </c>
      <c r="K131" s="405">
        <f t="shared" si="20"/>
        <v>2049</v>
      </c>
      <c r="L131" s="405"/>
      <c r="M131" s="405">
        <f t="shared" si="21"/>
        <v>1700</v>
      </c>
      <c r="N131" s="405">
        <v>0</v>
      </c>
      <c r="O131" s="405">
        <v>0</v>
      </c>
      <c r="P131" s="405">
        <v>0</v>
      </c>
      <c r="Q131" s="405">
        <v>1700</v>
      </c>
      <c r="R131" s="392">
        <v>0</v>
      </c>
      <c r="S131" s="419"/>
      <c r="T131" s="432"/>
      <c r="U131" s="432"/>
      <c r="V131" s="434"/>
    </row>
    <row r="132" spans="1:22" ht="45">
      <c r="A132" s="386">
        <v>9</v>
      </c>
      <c r="B132" s="433" t="s">
        <v>671</v>
      </c>
      <c r="C132" s="409" t="s">
        <v>672</v>
      </c>
      <c r="D132" s="409" t="s">
        <v>673</v>
      </c>
      <c r="E132" s="409">
        <v>8121450</v>
      </c>
      <c r="F132" s="431" t="s">
        <v>129</v>
      </c>
      <c r="G132" s="397" t="s">
        <v>174</v>
      </c>
      <c r="H132" s="404" t="s">
        <v>670</v>
      </c>
      <c r="I132" s="405">
        <v>1000</v>
      </c>
      <c r="J132" s="405">
        <v>6</v>
      </c>
      <c r="K132" s="405">
        <f t="shared" si="20"/>
        <v>994</v>
      </c>
      <c r="L132" s="405"/>
      <c r="M132" s="405">
        <f>SUM(N132:Q132)</f>
        <v>800</v>
      </c>
      <c r="N132" s="405">
        <v>0</v>
      </c>
      <c r="O132" s="405">
        <v>0</v>
      </c>
      <c r="P132" s="405">
        <v>0</v>
      </c>
      <c r="Q132" s="405">
        <v>800</v>
      </c>
      <c r="R132" s="392">
        <v>0</v>
      </c>
      <c r="S132" s="419"/>
      <c r="T132" s="432"/>
      <c r="U132" s="432"/>
    </row>
    <row r="133" spans="1:22" ht="45">
      <c r="A133" s="386">
        <v>10</v>
      </c>
      <c r="B133" s="433" t="s">
        <v>674</v>
      </c>
      <c r="C133" s="409" t="s">
        <v>675</v>
      </c>
      <c r="D133" s="409" t="s">
        <v>676</v>
      </c>
      <c r="E133" s="409">
        <v>8121453</v>
      </c>
      <c r="F133" s="431" t="s">
        <v>135</v>
      </c>
      <c r="G133" s="397" t="s">
        <v>174</v>
      </c>
      <c r="H133" s="404" t="s">
        <v>670</v>
      </c>
      <c r="I133" s="405">
        <v>850</v>
      </c>
      <c r="J133" s="405">
        <v>0</v>
      </c>
      <c r="K133" s="405">
        <f t="shared" si="20"/>
        <v>850</v>
      </c>
      <c r="L133" s="405"/>
      <c r="M133" s="405">
        <f>SUM(N133:Q133)</f>
        <v>650</v>
      </c>
      <c r="N133" s="405">
        <v>0</v>
      </c>
      <c r="O133" s="405">
        <v>0</v>
      </c>
      <c r="P133" s="405">
        <v>0</v>
      </c>
      <c r="Q133" s="405">
        <v>650</v>
      </c>
      <c r="R133" s="392">
        <v>0</v>
      </c>
      <c r="S133" s="419"/>
      <c r="T133" s="432"/>
      <c r="U133" s="432"/>
    </row>
    <row r="134" spans="1:22" ht="45">
      <c r="A134" s="386">
        <v>11</v>
      </c>
      <c r="B134" s="433" t="s">
        <v>677</v>
      </c>
      <c r="C134" s="409" t="s">
        <v>678</v>
      </c>
      <c r="D134" s="409" t="s">
        <v>679</v>
      </c>
      <c r="E134" s="409">
        <v>8121448</v>
      </c>
      <c r="F134" s="431" t="s">
        <v>135</v>
      </c>
      <c r="G134" s="397" t="s">
        <v>680</v>
      </c>
      <c r="H134" s="404" t="s">
        <v>670</v>
      </c>
      <c r="I134" s="405">
        <v>408</v>
      </c>
      <c r="J134" s="405">
        <v>0</v>
      </c>
      <c r="K134" s="405">
        <f t="shared" si="20"/>
        <v>408</v>
      </c>
      <c r="L134" s="405"/>
      <c r="M134" s="405">
        <f>SUM(N134:Q134)</f>
        <v>400</v>
      </c>
      <c r="N134" s="405">
        <v>0</v>
      </c>
      <c r="O134" s="405">
        <v>0</v>
      </c>
      <c r="P134" s="405">
        <v>0</v>
      </c>
      <c r="Q134" s="405">
        <v>400</v>
      </c>
      <c r="R134" s="392">
        <v>0</v>
      </c>
      <c r="S134" s="419"/>
      <c r="T134" s="432"/>
      <c r="U134" s="432"/>
    </row>
    <row r="135" spans="1:22" ht="21.75" customHeight="1">
      <c r="A135" s="381" t="s">
        <v>436</v>
      </c>
      <c r="B135" s="391" t="s">
        <v>176</v>
      </c>
      <c r="C135" s="381"/>
      <c r="D135" s="381"/>
      <c r="E135" s="409"/>
      <c r="F135" s="418"/>
      <c r="G135" s="401"/>
      <c r="H135" s="418"/>
      <c r="I135" s="392">
        <f t="shared" ref="I135:Q135" si="22">SUM(I136:I153)</f>
        <v>15838</v>
      </c>
      <c r="J135" s="392">
        <f t="shared" si="22"/>
        <v>378</v>
      </c>
      <c r="K135" s="392">
        <f t="shared" si="22"/>
        <v>15460</v>
      </c>
      <c r="L135" s="392">
        <f t="shared" si="22"/>
        <v>0</v>
      </c>
      <c r="M135" s="392">
        <f t="shared" si="22"/>
        <v>10230</v>
      </c>
      <c r="N135" s="392">
        <f t="shared" si="22"/>
        <v>0</v>
      </c>
      <c r="O135" s="392">
        <f t="shared" si="22"/>
        <v>0</v>
      </c>
      <c r="P135" s="392">
        <f t="shared" si="22"/>
        <v>0</v>
      </c>
      <c r="Q135" s="392">
        <f t="shared" si="22"/>
        <v>10230</v>
      </c>
      <c r="R135" s="392">
        <v>0</v>
      </c>
      <c r="S135" s="392"/>
      <c r="T135" s="392"/>
    </row>
    <row r="136" spans="1:22" ht="75">
      <c r="A136" s="386">
        <v>1</v>
      </c>
      <c r="B136" s="408" t="s">
        <v>681</v>
      </c>
      <c r="C136" s="386" t="s">
        <v>682</v>
      </c>
      <c r="D136" s="409" t="s">
        <v>683</v>
      </c>
      <c r="E136" s="409">
        <v>8002021</v>
      </c>
      <c r="F136" s="386" t="s">
        <v>125</v>
      </c>
      <c r="G136" s="397" t="s">
        <v>174</v>
      </c>
      <c r="H136" s="404" t="s">
        <v>579</v>
      </c>
      <c r="I136" s="405">
        <v>3198</v>
      </c>
      <c r="J136" s="405">
        <v>0</v>
      </c>
      <c r="K136" s="405">
        <f t="shared" ref="K136:K141" si="23">I136-J136</f>
        <v>3198</v>
      </c>
      <c r="L136" s="392"/>
      <c r="M136" s="405">
        <f>SUM(N136:R136)</f>
        <v>1300</v>
      </c>
      <c r="N136" s="392">
        <v>0</v>
      </c>
      <c r="O136" s="392">
        <v>0</v>
      </c>
      <c r="P136" s="405">
        <v>0</v>
      </c>
      <c r="Q136" s="405">
        <v>1300</v>
      </c>
      <c r="R136" s="392">
        <v>0</v>
      </c>
      <c r="S136" s="419"/>
      <c r="T136" s="386"/>
    </row>
    <row r="137" spans="1:22" ht="45">
      <c r="A137" s="386">
        <v>2</v>
      </c>
      <c r="B137" s="408" t="s">
        <v>684</v>
      </c>
      <c r="C137" s="386" t="s">
        <v>685</v>
      </c>
      <c r="D137" s="409" t="s">
        <v>686</v>
      </c>
      <c r="E137" s="409">
        <v>8007660</v>
      </c>
      <c r="F137" s="386" t="s">
        <v>121</v>
      </c>
      <c r="G137" s="397" t="s">
        <v>174</v>
      </c>
      <c r="H137" s="404" t="s">
        <v>579</v>
      </c>
      <c r="I137" s="405">
        <v>3200</v>
      </c>
      <c r="J137" s="405">
        <v>0</v>
      </c>
      <c r="K137" s="405">
        <f t="shared" si="23"/>
        <v>3200</v>
      </c>
      <c r="L137" s="392"/>
      <c r="M137" s="405">
        <f t="shared" ref="M137:M153" si="24">SUM(N137:R137)</f>
        <v>1252</v>
      </c>
      <c r="N137" s="392">
        <v>0</v>
      </c>
      <c r="O137" s="392">
        <v>0</v>
      </c>
      <c r="P137" s="405">
        <v>0</v>
      </c>
      <c r="Q137" s="405">
        <v>1252</v>
      </c>
      <c r="R137" s="392">
        <v>0</v>
      </c>
      <c r="S137" s="392"/>
      <c r="T137" s="392"/>
    </row>
    <row r="138" spans="1:22" ht="45">
      <c r="A138" s="386">
        <v>3</v>
      </c>
      <c r="B138" s="407" t="s">
        <v>687</v>
      </c>
      <c r="C138" s="386" t="s">
        <v>688</v>
      </c>
      <c r="D138" s="409" t="s">
        <v>689</v>
      </c>
      <c r="E138" s="386">
        <v>8095712</v>
      </c>
      <c r="F138" s="415" t="s">
        <v>127</v>
      </c>
      <c r="G138" s="411" t="s">
        <v>174</v>
      </c>
      <c r="H138" s="404" t="s">
        <v>579</v>
      </c>
      <c r="I138" s="428">
        <v>4085</v>
      </c>
      <c r="J138" s="405">
        <v>40</v>
      </c>
      <c r="K138" s="405">
        <f t="shared" si="23"/>
        <v>4045</v>
      </c>
      <c r="L138" s="405"/>
      <c r="M138" s="405">
        <f t="shared" si="24"/>
        <v>3468</v>
      </c>
      <c r="N138" s="392">
        <v>0</v>
      </c>
      <c r="O138" s="392">
        <v>0</v>
      </c>
      <c r="P138" s="405">
        <v>0</v>
      </c>
      <c r="Q138" s="405">
        <v>3468</v>
      </c>
      <c r="R138" s="392">
        <v>0</v>
      </c>
      <c r="S138" s="419"/>
      <c r="T138" s="386"/>
    </row>
    <row r="139" spans="1:22" ht="45">
      <c r="A139" s="386">
        <v>4</v>
      </c>
      <c r="B139" s="408" t="s">
        <v>690</v>
      </c>
      <c r="C139" s="386" t="s">
        <v>691</v>
      </c>
      <c r="D139" s="409" t="s">
        <v>692</v>
      </c>
      <c r="E139" s="386">
        <v>8095420</v>
      </c>
      <c r="F139" s="415" t="s">
        <v>123</v>
      </c>
      <c r="G139" s="411" t="s">
        <v>174</v>
      </c>
      <c r="H139" s="404" t="s">
        <v>579</v>
      </c>
      <c r="I139" s="428">
        <v>1761</v>
      </c>
      <c r="J139" s="405">
        <v>136</v>
      </c>
      <c r="K139" s="405">
        <f t="shared" si="23"/>
        <v>1625</v>
      </c>
      <c r="L139" s="405"/>
      <c r="M139" s="405">
        <f t="shared" si="24"/>
        <v>1500</v>
      </c>
      <c r="N139" s="392">
        <v>0</v>
      </c>
      <c r="O139" s="392">
        <v>0</v>
      </c>
      <c r="P139" s="405">
        <v>0</v>
      </c>
      <c r="Q139" s="405">
        <v>1500</v>
      </c>
      <c r="R139" s="392">
        <v>0</v>
      </c>
      <c r="S139" s="419"/>
      <c r="T139" s="386"/>
    </row>
    <row r="140" spans="1:22" ht="45">
      <c r="A140" s="386">
        <v>5</v>
      </c>
      <c r="B140" s="406" t="s">
        <v>693</v>
      </c>
      <c r="C140" s="386" t="s">
        <v>694</v>
      </c>
      <c r="D140" s="409" t="s">
        <v>695</v>
      </c>
      <c r="E140" s="386">
        <v>8095422</v>
      </c>
      <c r="F140" s="415" t="s">
        <v>123</v>
      </c>
      <c r="G140" s="411" t="s">
        <v>174</v>
      </c>
      <c r="H140" s="404" t="s">
        <v>579</v>
      </c>
      <c r="I140" s="428">
        <v>1059</v>
      </c>
      <c r="J140" s="405">
        <v>82</v>
      </c>
      <c r="K140" s="405">
        <f t="shared" si="23"/>
        <v>977</v>
      </c>
      <c r="L140" s="405"/>
      <c r="M140" s="405">
        <f t="shared" si="24"/>
        <v>850</v>
      </c>
      <c r="N140" s="392">
        <v>0</v>
      </c>
      <c r="O140" s="392">
        <v>0</v>
      </c>
      <c r="P140" s="405">
        <v>0</v>
      </c>
      <c r="Q140" s="405">
        <v>850</v>
      </c>
      <c r="R140" s="392">
        <v>0</v>
      </c>
      <c r="S140" s="419"/>
      <c r="T140" s="386"/>
    </row>
    <row r="141" spans="1:22" ht="45">
      <c r="A141" s="386">
        <v>6</v>
      </c>
      <c r="B141" s="435" t="s">
        <v>696</v>
      </c>
      <c r="C141" s="409" t="s">
        <v>697</v>
      </c>
      <c r="D141" s="409" t="s">
        <v>698</v>
      </c>
      <c r="E141" s="386">
        <v>8121449</v>
      </c>
      <c r="F141" s="431" t="s">
        <v>354</v>
      </c>
      <c r="G141" s="397" t="s">
        <v>174</v>
      </c>
      <c r="H141" s="404" t="s">
        <v>579</v>
      </c>
      <c r="I141" s="405">
        <v>2535</v>
      </c>
      <c r="J141" s="405">
        <v>120</v>
      </c>
      <c r="K141" s="405">
        <f t="shared" si="23"/>
        <v>2415</v>
      </c>
      <c r="L141" s="405"/>
      <c r="M141" s="405">
        <f t="shared" si="24"/>
        <v>1860</v>
      </c>
      <c r="N141" s="392">
        <v>0</v>
      </c>
      <c r="O141" s="392">
        <v>0</v>
      </c>
      <c r="P141" s="405">
        <v>0</v>
      </c>
      <c r="Q141" s="405">
        <v>1860</v>
      </c>
      <c r="R141" s="392">
        <v>0</v>
      </c>
      <c r="S141" s="419"/>
      <c r="T141" s="386"/>
    </row>
    <row r="142" spans="1:22" ht="38.450000000000003" hidden="1" customHeight="1">
      <c r="A142" s="386">
        <v>7</v>
      </c>
      <c r="B142" s="406"/>
      <c r="C142" s="409"/>
      <c r="D142" s="409"/>
      <c r="E142" s="409"/>
      <c r="F142" s="416"/>
      <c r="G142" s="397" t="s">
        <v>174</v>
      </c>
      <c r="H142" s="386"/>
      <c r="I142" s="405"/>
      <c r="J142" s="405"/>
      <c r="K142" s="405"/>
      <c r="L142" s="405"/>
      <c r="M142" s="405">
        <f t="shared" si="24"/>
        <v>0</v>
      </c>
      <c r="N142" s="392">
        <v>0</v>
      </c>
      <c r="O142" s="392">
        <v>0</v>
      </c>
      <c r="P142" s="405">
        <v>0</v>
      </c>
      <c r="Q142" s="405">
        <f t="shared" ref="Q142:Q152" si="25">K142</f>
        <v>0</v>
      </c>
      <c r="R142" s="392">
        <v>0</v>
      </c>
      <c r="S142" s="419"/>
      <c r="T142" s="386"/>
    </row>
    <row r="143" spans="1:22" s="436" customFormat="1" ht="35.25" hidden="1" customHeight="1">
      <c r="A143" s="386">
        <v>8</v>
      </c>
      <c r="B143" s="406"/>
      <c r="C143" s="409"/>
      <c r="D143" s="409"/>
      <c r="E143" s="409"/>
      <c r="F143" s="416"/>
      <c r="G143" s="397" t="s">
        <v>174</v>
      </c>
      <c r="H143" s="386"/>
      <c r="I143" s="405"/>
      <c r="J143" s="405"/>
      <c r="K143" s="405"/>
      <c r="L143" s="405"/>
      <c r="M143" s="405">
        <f t="shared" si="24"/>
        <v>0</v>
      </c>
      <c r="N143" s="392">
        <v>0</v>
      </c>
      <c r="O143" s="392">
        <v>0</v>
      </c>
      <c r="P143" s="405">
        <v>0</v>
      </c>
      <c r="Q143" s="405">
        <f t="shared" si="25"/>
        <v>0</v>
      </c>
      <c r="R143" s="392">
        <v>0</v>
      </c>
      <c r="S143" s="419"/>
      <c r="T143" s="386"/>
    </row>
    <row r="144" spans="1:22" ht="30" hidden="1">
      <c r="A144" s="386">
        <v>9</v>
      </c>
      <c r="B144" s="406"/>
      <c r="C144" s="409"/>
      <c r="D144" s="409"/>
      <c r="E144" s="409"/>
      <c r="F144" s="416"/>
      <c r="G144" s="397" t="s">
        <v>174</v>
      </c>
      <c r="H144" s="386"/>
      <c r="I144" s="405"/>
      <c r="J144" s="405"/>
      <c r="K144" s="405"/>
      <c r="L144" s="405"/>
      <c r="M144" s="405">
        <f t="shared" si="24"/>
        <v>0</v>
      </c>
      <c r="N144" s="392">
        <v>0</v>
      </c>
      <c r="O144" s="392">
        <v>0</v>
      </c>
      <c r="P144" s="405">
        <v>0</v>
      </c>
      <c r="Q144" s="405">
        <f t="shared" si="25"/>
        <v>0</v>
      </c>
      <c r="R144" s="392">
        <v>0</v>
      </c>
      <c r="S144" s="419"/>
      <c r="T144" s="386"/>
    </row>
    <row r="145" spans="1:20" ht="30" hidden="1">
      <c r="A145" s="386">
        <v>10</v>
      </c>
      <c r="B145" s="406"/>
      <c r="C145" s="409"/>
      <c r="D145" s="409"/>
      <c r="E145" s="409"/>
      <c r="F145" s="416"/>
      <c r="G145" s="397" t="s">
        <v>174</v>
      </c>
      <c r="H145" s="386"/>
      <c r="I145" s="405"/>
      <c r="J145" s="405"/>
      <c r="K145" s="405"/>
      <c r="L145" s="405"/>
      <c r="M145" s="405">
        <f t="shared" si="24"/>
        <v>0</v>
      </c>
      <c r="N145" s="392">
        <v>0</v>
      </c>
      <c r="O145" s="392">
        <v>0</v>
      </c>
      <c r="P145" s="405">
        <v>0</v>
      </c>
      <c r="Q145" s="405">
        <f t="shared" si="25"/>
        <v>0</v>
      </c>
      <c r="R145" s="392">
        <v>0</v>
      </c>
      <c r="S145" s="419"/>
      <c r="T145" s="386"/>
    </row>
    <row r="146" spans="1:20" ht="30" hidden="1">
      <c r="A146" s="386">
        <v>11</v>
      </c>
      <c r="B146" s="406"/>
      <c r="C146" s="409"/>
      <c r="D146" s="409"/>
      <c r="E146" s="409"/>
      <c r="F146" s="416"/>
      <c r="G146" s="397" t="s">
        <v>174</v>
      </c>
      <c r="H146" s="386"/>
      <c r="I146" s="405"/>
      <c r="J146" s="405"/>
      <c r="K146" s="405"/>
      <c r="L146" s="405"/>
      <c r="M146" s="405">
        <f t="shared" si="24"/>
        <v>0</v>
      </c>
      <c r="N146" s="392">
        <v>0</v>
      </c>
      <c r="O146" s="392">
        <v>0</v>
      </c>
      <c r="P146" s="405">
        <v>0</v>
      </c>
      <c r="Q146" s="405">
        <f t="shared" si="25"/>
        <v>0</v>
      </c>
      <c r="R146" s="392">
        <v>0</v>
      </c>
      <c r="S146" s="419"/>
      <c r="T146" s="386"/>
    </row>
    <row r="147" spans="1:20" ht="30" hidden="1">
      <c r="A147" s="386">
        <v>12</v>
      </c>
      <c r="B147" s="406"/>
      <c r="C147" s="409"/>
      <c r="D147" s="409"/>
      <c r="E147" s="409"/>
      <c r="F147" s="416"/>
      <c r="G147" s="397" t="s">
        <v>174</v>
      </c>
      <c r="H147" s="386"/>
      <c r="I147" s="405"/>
      <c r="J147" s="405"/>
      <c r="K147" s="405"/>
      <c r="L147" s="405"/>
      <c r="M147" s="405">
        <f t="shared" si="24"/>
        <v>0</v>
      </c>
      <c r="N147" s="392">
        <v>0</v>
      </c>
      <c r="O147" s="392">
        <v>0</v>
      </c>
      <c r="P147" s="405">
        <v>0</v>
      </c>
      <c r="Q147" s="405">
        <f t="shared" si="25"/>
        <v>0</v>
      </c>
      <c r="R147" s="392">
        <v>0</v>
      </c>
      <c r="S147" s="419"/>
      <c r="T147" s="386"/>
    </row>
    <row r="148" spans="1:20" ht="30" hidden="1">
      <c r="A148" s="386">
        <v>13</v>
      </c>
      <c r="B148" s="406"/>
      <c r="C148" s="409"/>
      <c r="D148" s="409"/>
      <c r="E148" s="409"/>
      <c r="F148" s="416"/>
      <c r="G148" s="397" t="s">
        <v>174</v>
      </c>
      <c r="H148" s="386"/>
      <c r="I148" s="405"/>
      <c r="J148" s="405"/>
      <c r="K148" s="405"/>
      <c r="L148" s="405"/>
      <c r="M148" s="405">
        <f t="shared" si="24"/>
        <v>0</v>
      </c>
      <c r="N148" s="392">
        <v>0</v>
      </c>
      <c r="O148" s="392">
        <v>0</v>
      </c>
      <c r="P148" s="405">
        <v>0</v>
      </c>
      <c r="Q148" s="405">
        <f t="shared" si="25"/>
        <v>0</v>
      </c>
      <c r="R148" s="392">
        <v>0</v>
      </c>
      <c r="S148" s="419"/>
      <c r="T148" s="386"/>
    </row>
    <row r="149" spans="1:20" ht="30" hidden="1">
      <c r="A149" s="386">
        <v>14</v>
      </c>
      <c r="B149" s="406"/>
      <c r="C149" s="409"/>
      <c r="D149" s="409"/>
      <c r="E149" s="409"/>
      <c r="F149" s="416"/>
      <c r="G149" s="397" t="s">
        <v>174</v>
      </c>
      <c r="H149" s="386"/>
      <c r="I149" s="405"/>
      <c r="J149" s="405"/>
      <c r="K149" s="405"/>
      <c r="L149" s="405"/>
      <c r="M149" s="405">
        <f t="shared" si="24"/>
        <v>0</v>
      </c>
      <c r="N149" s="392">
        <v>0</v>
      </c>
      <c r="O149" s="392">
        <v>0</v>
      </c>
      <c r="P149" s="405">
        <v>0</v>
      </c>
      <c r="Q149" s="405">
        <f t="shared" si="25"/>
        <v>0</v>
      </c>
      <c r="R149" s="392">
        <v>0</v>
      </c>
      <c r="S149" s="419"/>
      <c r="T149" s="386"/>
    </row>
    <row r="150" spans="1:20" ht="30" hidden="1">
      <c r="A150" s="386">
        <v>15</v>
      </c>
      <c r="B150" s="406"/>
      <c r="C150" s="409"/>
      <c r="D150" s="409"/>
      <c r="E150" s="409"/>
      <c r="F150" s="416"/>
      <c r="G150" s="397" t="s">
        <v>174</v>
      </c>
      <c r="H150" s="386"/>
      <c r="I150" s="405"/>
      <c r="J150" s="405"/>
      <c r="K150" s="405"/>
      <c r="L150" s="405"/>
      <c r="M150" s="405">
        <f t="shared" si="24"/>
        <v>0</v>
      </c>
      <c r="N150" s="392">
        <v>0</v>
      </c>
      <c r="O150" s="392">
        <v>0</v>
      </c>
      <c r="P150" s="405">
        <v>0</v>
      </c>
      <c r="Q150" s="405">
        <f t="shared" si="25"/>
        <v>0</v>
      </c>
      <c r="R150" s="392">
        <v>0</v>
      </c>
      <c r="S150" s="419"/>
      <c r="T150" s="386"/>
    </row>
    <row r="151" spans="1:20" ht="30" hidden="1">
      <c r="A151" s="386">
        <v>16</v>
      </c>
      <c r="B151" s="406"/>
      <c r="C151" s="409"/>
      <c r="D151" s="409"/>
      <c r="E151" s="409"/>
      <c r="F151" s="416"/>
      <c r="G151" s="397" t="s">
        <v>174</v>
      </c>
      <c r="H151" s="386"/>
      <c r="I151" s="405"/>
      <c r="J151" s="405"/>
      <c r="K151" s="405"/>
      <c r="L151" s="405"/>
      <c r="M151" s="405">
        <f t="shared" si="24"/>
        <v>0</v>
      </c>
      <c r="N151" s="392">
        <v>0</v>
      </c>
      <c r="O151" s="392">
        <v>0</v>
      </c>
      <c r="P151" s="405">
        <v>0</v>
      </c>
      <c r="Q151" s="405">
        <f t="shared" si="25"/>
        <v>0</v>
      </c>
      <c r="R151" s="392">
        <v>0</v>
      </c>
      <c r="S151" s="419"/>
      <c r="T151" s="386"/>
    </row>
    <row r="152" spans="1:20" ht="30" hidden="1">
      <c r="A152" s="386">
        <v>17</v>
      </c>
      <c r="B152" s="406"/>
      <c r="C152" s="409"/>
      <c r="D152" s="409"/>
      <c r="E152" s="409"/>
      <c r="F152" s="416"/>
      <c r="G152" s="397" t="s">
        <v>174</v>
      </c>
      <c r="H152" s="386"/>
      <c r="I152" s="405"/>
      <c r="J152" s="405"/>
      <c r="K152" s="405"/>
      <c r="L152" s="405"/>
      <c r="M152" s="405">
        <f t="shared" si="24"/>
        <v>0</v>
      </c>
      <c r="N152" s="392">
        <v>0</v>
      </c>
      <c r="O152" s="392">
        <v>0</v>
      </c>
      <c r="P152" s="405">
        <v>0</v>
      </c>
      <c r="Q152" s="405">
        <f t="shared" si="25"/>
        <v>0</v>
      </c>
      <c r="R152" s="392">
        <v>0</v>
      </c>
      <c r="S152" s="419"/>
      <c r="T152" s="386"/>
    </row>
    <row r="153" spans="1:20" ht="30" hidden="1">
      <c r="A153" s="386">
        <v>18</v>
      </c>
      <c r="B153" s="406"/>
      <c r="C153" s="409"/>
      <c r="D153" s="409"/>
      <c r="E153" s="409"/>
      <c r="F153" s="416"/>
      <c r="G153" s="397" t="s">
        <v>174</v>
      </c>
      <c r="H153" s="386"/>
      <c r="I153" s="405"/>
      <c r="J153" s="405"/>
      <c r="K153" s="405"/>
      <c r="L153" s="405"/>
      <c r="M153" s="405">
        <f t="shared" si="24"/>
        <v>0</v>
      </c>
      <c r="N153" s="392">
        <v>0</v>
      </c>
      <c r="O153" s="392">
        <v>0</v>
      </c>
      <c r="P153" s="405">
        <v>0</v>
      </c>
      <c r="Q153" s="405">
        <v>0</v>
      </c>
      <c r="R153" s="392">
        <v>0</v>
      </c>
      <c r="S153" s="419"/>
      <c r="T153" s="386"/>
    </row>
    <row r="154" spans="1:20" ht="28.5">
      <c r="A154" s="381" t="s">
        <v>93</v>
      </c>
      <c r="B154" s="391" t="s">
        <v>699</v>
      </c>
      <c r="C154" s="381"/>
      <c r="D154" s="381"/>
      <c r="E154" s="437"/>
      <c r="F154" s="438"/>
      <c r="G154" s="401" t="s">
        <v>174</v>
      </c>
      <c r="H154" s="386"/>
      <c r="I154" s="392">
        <f>I155+I196+I202+I206</f>
        <v>0</v>
      </c>
      <c r="J154" s="392">
        <f>J155+J196+J202+J206</f>
        <v>0</v>
      </c>
      <c r="K154" s="392">
        <f>K155+K196+K202+K206</f>
        <v>0</v>
      </c>
      <c r="L154" s="405">
        <v>0</v>
      </c>
      <c r="M154" s="392">
        <f>P154+Q154</f>
        <v>17400</v>
      </c>
      <c r="N154" s="392">
        <v>0</v>
      </c>
      <c r="O154" s="392">
        <v>0</v>
      </c>
      <c r="P154" s="405">
        <v>0</v>
      </c>
      <c r="Q154" s="392">
        <f>19000-1600-300+300</f>
        <v>17400</v>
      </c>
      <c r="R154" s="392">
        <v>0</v>
      </c>
      <c r="S154" s="410"/>
      <c r="T154" s="410"/>
    </row>
    <row r="155" spans="1:20" s="394" customFormat="1" ht="15.75" hidden="1">
      <c r="A155" s="420" t="s">
        <v>431</v>
      </c>
      <c r="B155" s="391" t="s">
        <v>432</v>
      </c>
      <c r="C155" s="381"/>
      <c r="D155" s="381"/>
      <c r="E155" s="437"/>
      <c r="F155" s="439"/>
      <c r="G155" s="439"/>
      <c r="H155" s="440"/>
      <c r="I155" s="441">
        <f>SUM(I156:I195)</f>
        <v>0</v>
      </c>
      <c r="J155" s="441">
        <f>SUM(J156:J195)</f>
        <v>0</v>
      </c>
      <c r="K155" s="441">
        <f>SUM(K156:K195)</f>
        <v>0</v>
      </c>
      <c r="L155" s="405">
        <v>0</v>
      </c>
      <c r="M155" s="441">
        <f>SUM(M156:M195)</f>
        <v>0</v>
      </c>
      <c r="N155" s="392">
        <v>0</v>
      </c>
      <c r="O155" s="392">
        <v>0</v>
      </c>
      <c r="P155" s="392">
        <f>SUM(P156:P195)</f>
        <v>0</v>
      </c>
      <c r="Q155" s="441">
        <f>SUM(Q156:Q195)</f>
        <v>0</v>
      </c>
      <c r="R155" s="392">
        <v>0</v>
      </c>
      <c r="S155" s="442"/>
      <c r="T155" s="442"/>
    </row>
    <row r="156" spans="1:20" ht="15.75" hidden="1">
      <c r="A156" s="420"/>
      <c r="B156" s="443"/>
      <c r="C156" s="444"/>
      <c r="D156" s="444"/>
      <c r="E156" s="437"/>
      <c r="F156" s="418"/>
      <c r="G156" s="418"/>
      <c r="H156" s="445"/>
      <c r="I156" s="441"/>
      <c r="J156" s="446"/>
      <c r="K156" s="447"/>
      <c r="L156" s="405">
        <v>0</v>
      </c>
      <c r="M156" s="392"/>
      <c r="N156" s="392">
        <v>0</v>
      </c>
      <c r="O156" s="392">
        <v>0</v>
      </c>
      <c r="P156" s="448">
        <v>0</v>
      </c>
      <c r="Q156" s="449"/>
      <c r="R156" s="392">
        <v>0</v>
      </c>
      <c r="S156" s="421"/>
      <c r="T156" s="421"/>
    </row>
    <row r="157" spans="1:20" ht="30" hidden="1">
      <c r="A157" s="410">
        <v>1</v>
      </c>
      <c r="B157" s="408"/>
      <c r="C157" s="386"/>
      <c r="D157" s="386"/>
      <c r="E157" s="437"/>
      <c r="F157" s="431"/>
      <c r="G157" s="397" t="s">
        <v>174</v>
      </c>
      <c r="H157" s="404" t="s">
        <v>433</v>
      </c>
      <c r="I157" s="405"/>
      <c r="J157" s="405"/>
      <c r="K157" s="428"/>
      <c r="L157" s="405"/>
      <c r="M157" s="405"/>
      <c r="N157" s="392">
        <v>0</v>
      </c>
      <c r="O157" s="392">
        <v>0</v>
      </c>
      <c r="P157" s="450"/>
      <c r="Q157" s="451"/>
      <c r="R157" s="392">
        <v>0</v>
      </c>
      <c r="S157" s="421"/>
      <c r="T157" s="421"/>
    </row>
    <row r="158" spans="1:20" ht="15.75" hidden="1">
      <c r="A158" s="410"/>
      <c r="B158" s="452"/>
      <c r="C158" s="381"/>
      <c r="D158" s="381"/>
      <c r="E158" s="437"/>
      <c r="F158" s="431"/>
      <c r="G158" s="418"/>
      <c r="H158" s="404" t="s">
        <v>433</v>
      </c>
      <c r="I158" s="405"/>
      <c r="J158" s="405"/>
      <c r="K158" s="428"/>
      <c r="L158" s="405"/>
      <c r="M158" s="405"/>
      <c r="N158" s="392">
        <v>0</v>
      </c>
      <c r="O158" s="392">
        <v>0</v>
      </c>
      <c r="P158" s="453"/>
      <c r="Q158" s="454"/>
      <c r="R158" s="392">
        <v>0</v>
      </c>
      <c r="S158" s="421"/>
      <c r="T158" s="421"/>
    </row>
    <row r="159" spans="1:20" ht="30" hidden="1">
      <c r="A159" s="410">
        <v>1</v>
      </c>
      <c r="B159" s="408"/>
      <c r="C159" s="386"/>
      <c r="D159" s="386"/>
      <c r="E159" s="437"/>
      <c r="F159" s="431"/>
      <c r="G159" s="397" t="s">
        <v>174</v>
      </c>
      <c r="H159" s="404" t="s">
        <v>433</v>
      </c>
      <c r="I159" s="405"/>
      <c r="J159" s="405"/>
      <c r="K159" s="428"/>
      <c r="L159" s="405"/>
      <c r="M159" s="405"/>
      <c r="N159" s="392">
        <v>0</v>
      </c>
      <c r="O159" s="392">
        <v>0</v>
      </c>
      <c r="P159" s="450"/>
      <c r="Q159" s="451"/>
      <c r="R159" s="392">
        <v>0</v>
      </c>
      <c r="S159" s="421"/>
      <c r="T159" s="421"/>
    </row>
    <row r="160" spans="1:20" ht="30" hidden="1">
      <c r="A160" s="410">
        <v>2</v>
      </c>
      <c r="B160" s="408"/>
      <c r="C160" s="386"/>
      <c r="D160" s="386"/>
      <c r="E160" s="437"/>
      <c r="F160" s="431"/>
      <c r="G160" s="397" t="s">
        <v>174</v>
      </c>
      <c r="H160" s="404" t="s">
        <v>433</v>
      </c>
      <c r="I160" s="405"/>
      <c r="J160" s="405"/>
      <c r="K160" s="428"/>
      <c r="L160" s="405"/>
      <c r="M160" s="405"/>
      <c r="N160" s="392">
        <v>0</v>
      </c>
      <c r="O160" s="392">
        <v>0</v>
      </c>
      <c r="P160" s="450"/>
      <c r="Q160" s="451"/>
      <c r="R160" s="392">
        <v>0</v>
      </c>
      <c r="S160" s="421"/>
      <c r="T160" s="421"/>
    </row>
    <row r="161" spans="1:20" ht="30" hidden="1">
      <c r="A161" s="410">
        <v>3</v>
      </c>
      <c r="B161" s="408"/>
      <c r="C161" s="386"/>
      <c r="D161" s="386"/>
      <c r="E161" s="437"/>
      <c r="F161" s="431"/>
      <c r="G161" s="397" t="s">
        <v>174</v>
      </c>
      <c r="H161" s="404" t="s">
        <v>433</v>
      </c>
      <c r="I161" s="405"/>
      <c r="J161" s="405"/>
      <c r="K161" s="428"/>
      <c r="L161" s="405"/>
      <c r="M161" s="405"/>
      <c r="N161" s="392">
        <v>0</v>
      </c>
      <c r="O161" s="392">
        <v>0</v>
      </c>
      <c r="P161" s="450"/>
      <c r="Q161" s="451"/>
      <c r="R161" s="392">
        <v>0</v>
      </c>
      <c r="S161" s="421"/>
      <c r="T161" s="421"/>
    </row>
    <row r="162" spans="1:20" ht="30" hidden="1">
      <c r="A162" s="410">
        <v>4</v>
      </c>
      <c r="B162" s="408"/>
      <c r="C162" s="386"/>
      <c r="D162" s="386"/>
      <c r="E162" s="437"/>
      <c r="F162" s="431"/>
      <c r="G162" s="397" t="s">
        <v>174</v>
      </c>
      <c r="H162" s="404" t="s">
        <v>433</v>
      </c>
      <c r="I162" s="405"/>
      <c r="J162" s="405"/>
      <c r="K162" s="428"/>
      <c r="L162" s="405"/>
      <c r="M162" s="405"/>
      <c r="N162" s="392">
        <v>0</v>
      </c>
      <c r="O162" s="392">
        <v>0</v>
      </c>
      <c r="P162" s="450"/>
      <c r="Q162" s="451"/>
      <c r="R162" s="392">
        <v>0</v>
      </c>
      <c r="S162" s="421"/>
      <c r="T162" s="421"/>
    </row>
    <row r="163" spans="1:20" ht="30" hidden="1">
      <c r="A163" s="410">
        <v>5</v>
      </c>
      <c r="B163" s="408"/>
      <c r="C163" s="386"/>
      <c r="D163" s="386"/>
      <c r="E163" s="437"/>
      <c r="F163" s="431"/>
      <c r="G163" s="397" t="s">
        <v>174</v>
      </c>
      <c r="H163" s="404" t="s">
        <v>433</v>
      </c>
      <c r="I163" s="405"/>
      <c r="J163" s="405"/>
      <c r="K163" s="428"/>
      <c r="L163" s="405"/>
      <c r="M163" s="405"/>
      <c r="N163" s="392">
        <v>0</v>
      </c>
      <c r="O163" s="392">
        <v>0</v>
      </c>
      <c r="P163" s="450"/>
      <c r="Q163" s="451"/>
      <c r="R163" s="392">
        <v>0</v>
      </c>
      <c r="S163" s="421"/>
      <c r="T163" s="421"/>
    </row>
    <row r="164" spans="1:20" ht="15.75" hidden="1">
      <c r="A164" s="410"/>
      <c r="B164" s="452"/>
      <c r="C164" s="381"/>
      <c r="D164" s="381"/>
      <c r="E164" s="437"/>
      <c r="F164" s="431"/>
      <c r="G164" s="418"/>
      <c r="H164" s="404" t="s">
        <v>433</v>
      </c>
      <c r="I164" s="405"/>
      <c r="J164" s="405"/>
      <c r="K164" s="428"/>
      <c r="L164" s="405"/>
      <c r="M164" s="405"/>
      <c r="N164" s="392">
        <v>0</v>
      </c>
      <c r="O164" s="392">
        <v>0</v>
      </c>
      <c r="P164" s="453"/>
      <c r="Q164" s="454"/>
      <c r="R164" s="392">
        <v>0</v>
      </c>
      <c r="S164" s="421"/>
      <c r="T164" s="421"/>
    </row>
    <row r="165" spans="1:20" ht="30" hidden="1">
      <c r="A165" s="410">
        <v>1</v>
      </c>
      <c r="B165" s="408"/>
      <c r="C165" s="386"/>
      <c r="D165" s="386"/>
      <c r="E165" s="437"/>
      <c r="F165" s="431"/>
      <c r="G165" s="397" t="s">
        <v>174</v>
      </c>
      <c r="H165" s="404" t="s">
        <v>433</v>
      </c>
      <c r="I165" s="405"/>
      <c r="J165" s="405"/>
      <c r="K165" s="428"/>
      <c r="L165" s="405"/>
      <c r="M165" s="405"/>
      <c r="N165" s="392">
        <v>0</v>
      </c>
      <c r="O165" s="392">
        <v>0</v>
      </c>
      <c r="P165" s="450"/>
      <c r="Q165" s="451"/>
      <c r="R165" s="392">
        <v>0</v>
      </c>
      <c r="S165" s="421"/>
      <c r="T165" s="421"/>
    </row>
    <row r="166" spans="1:20" ht="30" hidden="1">
      <c r="A166" s="410">
        <v>2</v>
      </c>
      <c r="B166" s="408"/>
      <c r="C166" s="386"/>
      <c r="D166" s="386"/>
      <c r="E166" s="437"/>
      <c r="F166" s="431"/>
      <c r="G166" s="397" t="s">
        <v>174</v>
      </c>
      <c r="H166" s="404" t="s">
        <v>433</v>
      </c>
      <c r="I166" s="405"/>
      <c r="J166" s="405"/>
      <c r="K166" s="428"/>
      <c r="L166" s="405"/>
      <c r="M166" s="405"/>
      <c r="N166" s="392">
        <v>0</v>
      </c>
      <c r="O166" s="392">
        <v>0</v>
      </c>
      <c r="P166" s="450"/>
      <c r="Q166" s="451"/>
      <c r="R166" s="392">
        <v>0</v>
      </c>
      <c r="S166" s="421"/>
      <c r="T166" s="421"/>
    </row>
    <row r="167" spans="1:20" ht="30" hidden="1">
      <c r="A167" s="410">
        <v>3</v>
      </c>
      <c r="B167" s="408"/>
      <c r="C167" s="386"/>
      <c r="D167" s="386"/>
      <c r="E167" s="437"/>
      <c r="F167" s="431"/>
      <c r="G167" s="397" t="s">
        <v>174</v>
      </c>
      <c r="H167" s="404" t="s">
        <v>433</v>
      </c>
      <c r="I167" s="405"/>
      <c r="J167" s="405"/>
      <c r="K167" s="428"/>
      <c r="L167" s="405"/>
      <c r="M167" s="405"/>
      <c r="N167" s="392">
        <v>0</v>
      </c>
      <c r="O167" s="392">
        <v>0</v>
      </c>
      <c r="P167" s="450"/>
      <c r="Q167" s="451"/>
      <c r="R167" s="392">
        <v>0</v>
      </c>
      <c r="S167" s="421"/>
      <c r="T167" s="421"/>
    </row>
    <row r="168" spans="1:20" ht="30" hidden="1">
      <c r="A168" s="410">
        <v>4</v>
      </c>
      <c r="B168" s="408"/>
      <c r="C168" s="386"/>
      <c r="D168" s="386"/>
      <c r="E168" s="437"/>
      <c r="F168" s="431"/>
      <c r="G168" s="397" t="s">
        <v>174</v>
      </c>
      <c r="H168" s="404" t="s">
        <v>433</v>
      </c>
      <c r="I168" s="405"/>
      <c r="J168" s="405"/>
      <c r="K168" s="428"/>
      <c r="L168" s="405"/>
      <c r="M168" s="405"/>
      <c r="N168" s="392">
        <v>0</v>
      </c>
      <c r="O168" s="392">
        <v>0</v>
      </c>
      <c r="P168" s="450"/>
      <c r="Q168" s="451"/>
      <c r="R168" s="392">
        <v>0</v>
      </c>
      <c r="S168" s="421"/>
      <c r="T168" s="421"/>
    </row>
    <row r="169" spans="1:20" ht="30" hidden="1">
      <c r="A169" s="410">
        <v>5</v>
      </c>
      <c r="B169" s="408"/>
      <c r="C169" s="386"/>
      <c r="D169" s="386"/>
      <c r="E169" s="437"/>
      <c r="F169" s="431"/>
      <c r="G169" s="397" t="s">
        <v>174</v>
      </c>
      <c r="H169" s="404" t="s">
        <v>433</v>
      </c>
      <c r="I169" s="405"/>
      <c r="J169" s="405"/>
      <c r="K169" s="428"/>
      <c r="L169" s="405"/>
      <c r="M169" s="405"/>
      <c r="N169" s="392">
        <v>0</v>
      </c>
      <c r="O169" s="392">
        <v>0</v>
      </c>
      <c r="P169" s="450"/>
      <c r="Q169" s="451"/>
      <c r="R169" s="392">
        <v>0</v>
      </c>
      <c r="S169" s="421"/>
      <c r="T169" s="421"/>
    </row>
    <row r="170" spans="1:20" ht="15.75" hidden="1">
      <c r="A170" s="410"/>
      <c r="B170" s="455"/>
      <c r="C170" s="381"/>
      <c r="D170" s="381"/>
      <c r="E170" s="437"/>
      <c r="F170" s="431"/>
      <c r="G170" s="418"/>
      <c r="H170" s="404" t="s">
        <v>433</v>
      </c>
      <c r="I170" s="405"/>
      <c r="J170" s="405"/>
      <c r="K170" s="428"/>
      <c r="L170" s="405"/>
      <c r="M170" s="405"/>
      <c r="N170" s="392">
        <v>0</v>
      </c>
      <c r="O170" s="392">
        <v>0</v>
      </c>
      <c r="P170" s="453"/>
      <c r="Q170" s="454"/>
      <c r="R170" s="392">
        <v>0</v>
      </c>
      <c r="S170" s="421"/>
      <c r="T170" s="421"/>
    </row>
    <row r="171" spans="1:20" ht="30" hidden="1">
      <c r="A171" s="410">
        <v>1</v>
      </c>
      <c r="B171" s="408"/>
      <c r="C171" s="386"/>
      <c r="D171" s="386"/>
      <c r="E171" s="437"/>
      <c r="F171" s="431"/>
      <c r="G171" s="397" t="s">
        <v>174</v>
      </c>
      <c r="H171" s="404" t="s">
        <v>433</v>
      </c>
      <c r="I171" s="405"/>
      <c r="J171" s="405"/>
      <c r="K171" s="428"/>
      <c r="L171" s="405"/>
      <c r="M171" s="405"/>
      <c r="N171" s="392">
        <v>0</v>
      </c>
      <c r="O171" s="392">
        <v>0</v>
      </c>
      <c r="P171" s="450"/>
      <c r="Q171" s="451"/>
      <c r="R171" s="392">
        <v>0</v>
      </c>
      <c r="S171" s="421"/>
      <c r="T171" s="421"/>
    </row>
    <row r="172" spans="1:20" ht="30" hidden="1">
      <c r="A172" s="410">
        <v>2</v>
      </c>
      <c r="B172" s="408"/>
      <c r="C172" s="386"/>
      <c r="D172" s="386"/>
      <c r="E172" s="437"/>
      <c r="F172" s="431"/>
      <c r="G172" s="397" t="s">
        <v>174</v>
      </c>
      <c r="H172" s="404" t="s">
        <v>433</v>
      </c>
      <c r="I172" s="405"/>
      <c r="J172" s="405"/>
      <c r="K172" s="428"/>
      <c r="L172" s="405"/>
      <c r="M172" s="405"/>
      <c r="N172" s="392">
        <v>0</v>
      </c>
      <c r="O172" s="392">
        <v>0</v>
      </c>
      <c r="P172" s="450"/>
      <c r="Q172" s="451"/>
      <c r="R172" s="392">
        <v>0</v>
      </c>
      <c r="S172" s="421"/>
      <c r="T172" s="421"/>
    </row>
    <row r="173" spans="1:20" ht="30" hidden="1">
      <c r="A173" s="410">
        <v>3</v>
      </c>
      <c r="B173" s="408"/>
      <c r="C173" s="386"/>
      <c r="D173" s="386"/>
      <c r="E173" s="437"/>
      <c r="F173" s="431"/>
      <c r="G173" s="397" t="s">
        <v>174</v>
      </c>
      <c r="H173" s="404" t="s">
        <v>433</v>
      </c>
      <c r="I173" s="405"/>
      <c r="J173" s="405"/>
      <c r="K173" s="428"/>
      <c r="L173" s="405"/>
      <c r="M173" s="405"/>
      <c r="N173" s="392">
        <v>0</v>
      </c>
      <c r="O173" s="392">
        <v>0</v>
      </c>
      <c r="P173" s="450"/>
      <c r="Q173" s="451"/>
      <c r="R173" s="392">
        <v>0</v>
      </c>
      <c r="S173" s="421"/>
      <c r="T173" s="421"/>
    </row>
    <row r="174" spans="1:20" ht="30" hidden="1">
      <c r="A174" s="410">
        <v>4</v>
      </c>
      <c r="B174" s="408"/>
      <c r="C174" s="386"/>
      <c r="D174" s="386"/>
      <c r="E174" s="437"/>
      <c r="F174" s="431"/>
      <c r="G174" s="397" t="s">
        <v>174</v>
      </c>
      <c r="H174" s="404" t="s">
        <v>433</v>
      </c>
      <c r="I174" s="405"/>
      <c r="J174" s="405"/>
      <c r="K174" s="428"/>
      <c r="L174" s="405"/>
      <c r="M174" s="405"/>
      <c r="N174" s="392">
        <v>0</v>
      </c>
      <c r="O174" s="392">
        <v>0</v>
      </c>
      <c r="P174" s="450"/>
      <c r="Q174" s="451"/>
      <c r="R174" s="392">
        <v>0</v>
      </c>
      <c r="S174" s="421"/>
      <c r="T174" s="421"/>
    </row>
    <row r="175" spans="1:20" ht="30" hidden="1">
      <c r="A175" s="410">
        <v>5</v>
      </c>
      <c r="B175" s="408"/>
      <c r="C175" s="386"/>
      <c r="D175" s="386"/>
      <c r="E175" s="437"/>
      <c r="F175" s="431"/>
      <c r="G175" s="397" t="s">
        <v>174</v>
      </c>
      <c r="H175" s="404" t="s">
        <v>433</v>
      </c>
      <c r="I175" s="405"/>
      <c r="J175" s="405"/>
      <c r="K175" s="428"/>
      <c r="L175" s="405"/>
      <c r="M175" s="405"/>
      <c r="N175" s="392">
        <v>0</v>
      </c>
      <c r="O175" s="392">
        <v>0</v>
      </c>
      <c r="P175" s="450"/>
      <c r="Q175" s="451"/>
      <c r="R175" s="392">
        <v>0</v>
      </c>
      <c r="S175" s="421"/>
      <c r="T175" s="421"/>
    </row>
    <row r="176" spans="1:20" ht="30" hidden="1">
      <c r="A176" s="410">
        <v>6</v>
      </c>
      <c r="B176" s="408"/>
      <c r="C176" s="386"/>
      <c r="D176" s="386"/>
      <c r="E176" s="437"/>
      <c r="F176" s="431"/>
      <c r="G176" s="397" t="s">
        <v>174</v>
      </c>
      <c r="H176" s="404" t="s">
        <v>433</v>
      </c>
      <c r="I176" s="405"/>
      <c r="J176" s="405"/>
      <c r="K176" s="428"/>
      <c r="L176" s="405"/>
      <c r="M176" s="405"/>
      <c r="N176" s="392">
        <v>0</v>
      </c>
      <c r="O176" s="392">
        <v>0</v>
      </c>
      <c r="P176" s="450"/>
      <c r="Q176" s="451"/>
      <c r="R176" s="392">
        <v>0</v>
      </c>
      <c r="S176" s="421"/>
      <c r="T176" s="421"/>
    </row>
    <row r="177" spans="1:20" ht="30" hidden="1">
      <c r="A177" s="410">
        <v>7</v>
      </c>
      <c r="B177" s="408"/>
      <c r="C177" s="386"/>
      <c r="D177" s="386"/>
      <c r="E177" s="437"/>
      <c r="F177" s="431"/>
      <c r="G177" s="397" t="s">
        <v>174</v>
      </c>
      <c r="H177" s="404" t="s">
        <v>433</v>
      </c>
      <c r="I177" s="405"/>
      <c r="J177" s="405"/>
      <c r="K177" s="428"/>
      <c r="L177" s="405"/>
      <c r="M177" s="405"/>
      <c r="N177" s="392">
        <v>0</v>
      </c>
      <c r="O177" s="392">
        <v>0</v>
      </c>
      <c r="P177" s="450"/>
      <c r="Q177" s="451"/>
      <c r="R177" s="392">
        <v>0</v>
      </c>
      <c r="S177" s="421"/>
      <c r="T177" s="421"/>
    </row>
    <row r="178" spans="1:20" ht="30" hidden="1">
      <c r="A178" s="410">
        <v>8</v>
      </c>
      <c r="B178" s="408"/>
      <c r="C178" s="386"/>
      <c r="D178" s="386"/>
      <c r="E178" s="437"/>
      <c r="F178" s="431"/>
      <c r="G178" s="397" t="s">
        <v>174</v>
      </c>
      <c r="H178" s="404" t="s">
        <v>433</v>
      </c>
      <c r="I178" s="405"/>
      <c r="J178" s="405"/>
      <c r="K178" s="428"/>
      <c r="L178" s="405"/>
      <c r="M178" s="405"/>
      <c r="N178" s="392">
        <v>0</v>
      </c>
      <c r="O178" s="392">
        <v>0</v>
      </c>
      <c r="P178" s="450"/>
      <c r="Q178" s="451"/>
      <c r="R178" s="392">
        <v>0</v>
      </c>
      <c r="S178" s="421"/>
      <c r="T178" s="421"/>
    </row>
    <row r="179" spans="1:20" ht="30" hidden="1">
      <c r="A179" s="410">
        <v>9</v>
      </c>
      <c r="B179" s="408"/>
      <c r="C179" s="386"/>
      <c r="D179" s="386"/>
      <c r="E179" s="437"/>
      <c r="F179" s="431"/>
      <c r="G179" s="397" t="s">
        <v>174</v>
      </c>
      <c r="H179" s="404" t="s">
        <v>433</v>
      </c>
      <c r="I179" s="405"/>
      <c r="J179" s="405"/>
      <c r="K179" s="428"/>
      <c r="L179" s="405"/>
      <c r="M179" s="405"/>
      <c r="N179" s="392">
        <v>0</v>
      </c>
      <c r="O179" s="392">
        <v>0</v>
      </c>
      <c r="P179" s="450"/>
      <c r="Q179" s="451"/>
      <c r="R179" s="392">
        <v>0</v>
      </c>
      <c r="S179" s="421"/>
      <c r="T179" s="421"/>
    </row>
    <row r="180" spans="1:20" ht="30" hidden="1">
      <c r="A180" s="410">
        <v>10</v>
      </c>
      <c r="B180" s="408"/>
      <c r="C180" s="386"/>
      <c r="D180" s="386"/>
      <c r="E180" s="437"/>
      <c r="F180" s="431"/>
      <c r="G180" s="397" t="s">
        <v>174</v>
      </c>
      <c r="H180" s="404" t="s">
        <v>433</v>
      </c>
      <c r="I180" s="405"/>
      <c r="J180" s="405"/>
      <c r="K180" s="428"/>
      <c r="L180" s="405"/>
      <c r="M180" s="405"/>
      <c r="N180" s="392">
        <v>0</v>
      </c>
      <c r="O180" s="392">
        <v>0</v>
      </c>
      <c r="P180" s="450"/>
      <c r="Q180" s="451"/>
      <c r="R180" s="392">
        <v>0</v>
      </c>
      <c r="S180" s="421"/>
      <c r="T180" s="421"/>
    </row>
    <row r="181" spans="1:20" ht="30" hidden="1">
      <c r="A181" s="410">
        <v>11</v>
      </c>
      <c r="B181" s="408"/>
      <c r="C181" s="386"/>
      <c r="D181" s="386"/>
      <c r="E181" s="437"/>
      <c r="F181" s="431"/>
      <c r="G181" s="397" t="s">
        <v>174</v>
      </c>
      <c r="H181" s="404" t="s">
        <v>433</v>
      </c>
      <c r="I181" s="405"/>
      <c r="J181" s="405"/>
      <c r="K181" s="428"/>
      <c r="L181" s="405"/>
      <c r="M181" s="405"/>
      <c r="N181" s="392">
        <v>0</v>
      </c>
      <c r="O181" s="392">
        <v>0</v>
      </c>
      <c r="P181" s="450"/>
      <c r="Q181" s="451"/>
      <c r="R181" s="392">
        <v>0</v>
      </c>
      <c r="S181" s="421"/>
      <c r="T181" s="421"/>
    </row>
    <row r="182" spans="1:20" ht="30" hidden="1">
      <c r="A182" s="410">
        <v>12</v>
      </c>
      <c r="B182" s="408"/>
      <c r="C182" s="386"/>
      <c r="D182" s="386"/>
      <c r="E182" s="437"/>
      <c r="F182" s="431"/>
      <c r="G182" s="397" t="s">
        <v>174</v>
      </c>
      <c r="H182" s="404" t="s">
        <v>433</v>
      </c>
      <c r="I182" s="405"/>
      <c r="J182" s="405"/>
      <c r="K182" s="428"/>
      <c r="L182" s="405"/>
      <c r="M182" s="405"/>
      <c r="N182" s="392">
        <v>0</v>
      </c>
      <c r="O182" s="392">
        <v>0</v>
      </c>
      <c r="P182" s="450"/>
      <c r="Q182" s="451"/>
      <c r="R182" s="392">
        <v>0</v>
      </c>
      <c r="S182" s="421"/>
      <c r="T182" s="421"/>
    </row>
    <row r="183" spans="1:20" ht="30" hidden="1">
      <c r="A183" s="410">
        <v>13</v>
      </c>
      <c r="B183" s="408"/>
      <c r="C183" s="386"/>
      <c r="D183" s="386"/>
      <c r="E183" s="437"/>
      <c r="F183" s="431"/>
      <c r="G183" s="397" t="s">
        <v>174</v>
      </c>
      <c r="H183" s="404" t="s">
        <v>433</v>
      </c>
      <c r="I183" s="405"/>
      <c r="J183" s="405"/>
      <c r="K183" s="428"/>
      <c r="L183" s="405"/>
      <c r="M183" s="405"/>
      <c r="N183" s="392">
        <v>0</v>
      </c>
      <c r="O183" s="392">
        <v>0</v>
      </c>
      <c r="P183" s="450"/>
      <c r="Q183" s="451"/>
      <c r="R183" s="392">
        <v>0</v>
      </c>
      <c r="S183" s="421"/>
      <c r="T183" s="421"/>
    </row>
    <row r="184" spans="1:20" ht="30" hidden="1">
      <c r="A184" s="410">
        <v>14</v>
      </c>
      <c r="B184" s="408"/>
      <c r="C184" s="386"/>
      <c r="D184" s="386"/>
      <c r="E184" s="437"/>
      <c r="F184" s="431"/>
      <c r="G184" s="397" t="s">
        <v>174</v>
      </c>
      <c r="H184" s="404" t="s">
        <v>433</v>
      </c>
      <c r="I184" s="405"/>
      <c r="J184" s="405"/>
      <c r="K184" s="428"/>
      <c r="L184" s="405"/>
      <c r="M184" s="405"/>
      <c r="N184" s="392">
        <v>0</v>
      </c>
      <c r="O184" s="392">
        <v>0</v>
      </c>
      <c r="P184" s="450"/>
      <c r="Q184" s="451"/>
      <c r="R184" s="392">
        <v>0</v>
      </c>
      <c r="S184" s="421"/>
      <c r="T184" s="421"/>
    </row>
    <row r="185" spans="1:20" ht="30" hidden="1">
      <c r="A185" s="410">
        <v>15</v>
      </c>
      <c r="B185" s="408"/>
      <c r="C185" s="386"/>
      <c r="D185" s="386"/>
      <c r="E185" s="437"/>
      <c r="F185" s="431"/>
      <c r="G185" s="397" t="s">
        <v>174</v>
      </c>
      <c r="H185" s="404" t="s">
        <v>433</v>
      </c>
      <c r="I185" s="405"/>
      <c r="J185" s="405"/>
      <c r="K185" s="428"/>
      <c r="L185" s="405"/>
      <c r="M185" s="405"/>
      <c r="N185" s="392">
        <v>0</v>
      </c>
      <c r="O185" s="392">
        <v>0</v>
      </c>
      <c r="P185" s="450"/>
      <c r="Q185" s="451"/>
      <c r="R185" s="392">
        <v>0</v>
      </c>
      <c r="S185" s="421"/>
      <c r="T185" s="421"/>
    </row>
    <row r="186" spans="1:20" ht="30" hidden="1">
      <c r="A186" s="410">
        <v>16</v>
      </c>
      <c r="B186" s="408"/>
      <c r="C186" s="386"/>
      <c r="D186" s="386"/>
      <c r="E186" s="437"/>
      <c r="F186" s="431"/>
      <c r="G186" s="397" t="s">
        <v>174</v>
      </c>
      <c r="H186" s="404" t="s">
        <v>433</v>
      </c>
      <c r="I186" s="405"/>
      <c r="J186" s="405"/>
      <c r="K186" s="428"/>
      <c r="L186" s="405"/>
      <c r="M186" s="405"/>
      <c r="N186" s="392">
        <v>0</v>
      </c>
      <c r="O186" s="392">
        <v>0</v>
      </c>
      <c r="P186" s="450"/>
      <c r="Q186" s="451"/>
      <c r="R186" s="392">
        <v>0</v>
      </c>
      <c r="S186" s="421"/>
      <c r="T186" s="421"/>
    </row>
    <row r="187" spans="1:20" ht="30" hidden="1">
      <c r="A187" s="410">
        <v>17</v>
      </c>
      <c r="B187" s="408"/>
      <c r="C187" s="386"/>
      <c r="D187" s="386"/>
      <c r="E187" s="437"/>
      <c r="F187" s="431"/>
      <c r="G187" s="397" t="s">
        <v>174</v>
      </c>
      <c r="H187" s="404" t="s">
        <v>433</v>
      </c>
      <c r="I187" s="405"/>
      <c r="J187" s="405"/>
      <c r="K187" s="428"/>
      <c r="L187" s="405"/>
      <c r="M187" s="405"/>
      <c r="N187" s="392">
        <v>0</v>
      </c>
      <c r="O187" s="392">
        <v>0</v>
      </c>
      <c r="P187" s="450"/>
      <c r="Q187" s="451"/>
      <c r="R187" s="392">
        <v>0</v>
      </c>
      <c r="S187" s="421"/>
      <c r="T187" s="421"/>
    </row>
    <row r="188" spans="1:20" ht="30" hidden="1">
      <c r="A188" s="410">
        <v>18</v>
      </c>
      <c r="B188" s="408"/>
      <c r="C188" s="386"/>
      <c r="D188" s="386"/>
      <c r="E188" s="437"/>
      <c r="F188" s="431"/>
      <c r="G188" s="397" t="s">
        <v>174</v>
      </c>
      <c r="H188" s="404" t="s">
        <v>433</v>
      </c>
      <c r="I188" s="405"/>
      <c r="J188" s="405"/>
      <c r="K188" s="428"/>
      <c r="L188" s="405"/>
      <c r="M188" s="405"/>
      <c r="N188" s="392">
        <v>0</v>
      </c>
      <c r="O188" s="392">
        <v>0</v>
      </c>
      <c r="P188" s="450"/>
      <c r="Q188" s="451"/>
      <c r="R188" s="392">
        <v>0</v>
      </c>
      <c r="S188" s="421"/>
      <c r="T188" s="421"/>
    </row>
    <row r="189" spans="1:20" ht="30" hidden="1">
      <c r="A189" s="410">
        <v>19</v>
      </c>
      <c r="B189" s="408"/>
      <c r="C189" s="386"/>
      <c r="D189" s="386"/>
      <c r="E189" s="437"/>
      <c r="F189" s="431"/>
      <c r="G189" s="397" t="s">
        <v>174</v>
      </c>
      <c r="H189" s="404" t="s">
        <v>433</v>
      </c>
      <c r="I189" s="405"/>
      <c r="J189" s="405"/>
      <c r="K189" s="428"/>
      <c r="L189" s="405"/>
      <c r="M189" s="405"/>
      <c r="N189" s="392">
        <v>0</v>
      </c>
      <c r="O189" s="392">
        <v>0</v>
      </c>
      <c r="P189" s="450"/>
      <c r="Q189" s="451"/>
      <c r="R189" s="392">
        <v>0</v>
      </c>
      <c r="S189" s="421"/>
      <c r="T189" s="421"/>
    </row>
    <row r="190" spans="1:20" ht="30" hidden="1">
      <c r="A190" s="410">
        <v>20</v>
      </c>
      <c r="B190" s="408"/>
      <c r="C190" s="386"/>
      <c r="D190" s="386"/>
      <c r="E190" s="437"/>
      <c r="F190" s="431"/>
      <c r="G190" s="397" t="s">
        <v>174</v>
      </c>
      <c r="H190" s="404" t="s">
        <v>433</v>
      </c>
      <c r="I190" s="405"/>
      <c r="J190" s="405"/>
      <c r="K190" s="428"/>
      <c r="L190" s="405"/>
      <c r="M190" s="405"/>
      <c r="N190" s="392">
        <v>0</v>
      </c>
      <c r="O190" s="392">
        <v>0</v>
      </c>
      <c r="P190" s="450"/>
      <c r="Q190" s="451"/>
      <c r="R190" s="392">
        <v>0</v>
      </c>
      <c r="S190" s="421"/>
      <c r="T190" s="421"/>
    </row>
    <row r="191" spans="1:20" ht="30" hidden="1">
      <c r="A191" s="410">
        <v>21</v>
      </c>
      <c r="B191" s="408"/>
      <c r="C191" s="386"/>
      <c r="D191" s="386"/>
      <c r="E191" s="437"/>
      <c r="F191" s="431"/>
      <c r="G191" s="397" t="s">
        <v>174</v>
      </c>
      <c r="H191" s="404" t="s">
        <v>433</v>
      </c>
      <c r="I191" s="405"/>
      <c r="J191" s="405"/>
      <c r="K191" s="428"/>
      <c r="L191" s="405"/>
      <c r="M191" s="405"/>
      <c r="N191" s="392">
        <v>0</v>
      </c>
      <c r="O191" s="392">
        <v>0</v>
      </c>
      <c r="P191" s="450"/>
      <c r="Q191" s="451"/>
      <c r="R191" s="392">
        <v>0</v>
      </c>
      <c r="S191" s="421"/>
      <c r="T191" s="421"/>
    </row>
    <row r="192" spans="1:20" ht="30" hidden="1">
      <c r="A192" s="410">
        <v>22</v>
      </c>
      <c r="B192" s="408"/>
      <c r="C192" s="386"/>
      <c r="D192" s="386"/>
      <c r="E192" s="437"/>
      <c r="F192" s="431"/>
      <c r="G192" s="397" t="s">
        <v>174</v>
      </c>
      <c r="H192" s="404" t="s">
        <v>433</v>
      </c>
      <c r="I192" s="405"/>
      <c r="J192" s="405"/>
      <c r="K192" s="428"/>
      <c r="L192" s="405"/>
      <c r="M192" s="405"/>
      <c r="N192" s="392">
        <v>0</v>
      </c>
      <c r="O192" s="392">
        <v>0</v>
      </c>
      <c r="P192" s="450"/>
      <c r="Q192" s="451"/>
      <c r="R192" s="392">
        <v>0</v>
      </c>
      <c r="S192" s="421"/>
      <c r="T192" s="421"/>
    </row>
    <row r="193" spans="1:20" ht="30" hidden="1">
      <c r="A193" s="410">
        <v>23</v>
      </c>
      <c r="B193" s="408"/>
      <c r="C193" s="386"/>
      <c r="D193" s="386"/>
      <c r="E193" s="437"/>
      <c r="F193" s="431"/>
      <c r="G193" s="397" t="s">
        <v>174</v>
      </c>
      <c r="H193" s="404" t="s">
        <v>433</v>
      </c>
      <c r="I193" s="405"/>
      <c r="J193" s="405"/>
      <c r="K193" s="428"/>
      <c r="L193" s="405"/>
      <c r="M193" s="405"/>
      <c r="N193" s="392">
        <v>0</v>
      </c>
      <c r="O193" s="392">
        <v>0</v>
      </c>
      <c r="P193" s="450"/>
      <c r="Q193" s="451"/>
      <c r="R193" s="392">
        <v>0</v>
      </c>
      <c r="S193" s="421"/>
      <c r="T193" s="421"/>
    </row>
    <row r="194" spans="1:20" ht="30" hidden="1">
      <c r="A194" s="410">
        <v>24</v>
      </c>
      <c r="B194" s="408"/>
      <c r="C194" s="386"/>
      <c r="D194" s="386"/>
      <c r="E194" s="437"/>
      <c r="F194" s="431"/>
      <c r="G194" s="397" t="s">
        <v>174</v>
      </c>
      <c r="H194" s="404" t="s">
        <v>433</v>
      </c>
      <c r="I194" s="405"/>
      <c r="J194" s="405"/>
      <c r="K194" s="428"/>
      <c r="L194" s="405"/>
      <c r="M194" s="405"/>
      <c r="N194" s="392">
        <v>0</v>
      </c>
      <c r="O194" s="392">
        <v>0</v>
      </c>
      <c r="P194" s="450"/>
      <c r="Q194" s="451"/>
      <c r="R194" s="392">
        <v>0</v>
      </c>
      <c r="S194" s="421"/>
      <c r="T194" s="421"/>
    </row>
    <row r="195" spans="1:20" ht="30" hidden="1">
      <c r="A195" s="410">
        <v>25</v>
      </c>
      <c r="B195" s="408"/>
      <c r="C195" s="386"/>
      <c r="D195" s="386"/>
      <c r="E195" s="437"/>
      <c r="F195" s="431"/>
      <c r="G195" s="397" t="s">
        <v>174</v>
      </c>
      <c r="H195" s="404" t="s">
        <v>433</v>
      </c>
      <c r="I195" s="405"/>
      <c r="J195" s="405"/>
      <c r="K195" s="428"/>
      <c r="L195" s="405"/>
      <c r="M195" s="405"/>
      <c r="N195" s="392">
        <v>0</v>
      </c>
      <c r="O195" s="392">
        <v>0</v>
      </c>
      <c r="P195" s="450"/>
      <c r="Q195" s="451"/>
      <c r="R195" s="392">
        <v>0</v>
      </c>
      <c r="S195" s="421"/>
      <c r="T195" s="421"/>
    </row>
    <row r="196" spans="1:20" s="394" customFormat="1" ht="15.75" hidden="1">
      <c r="A196" s="381" t="s">
        <v>434</v>
      </c>
      <c r="B196" s="391"/>
      <c r="C196" s="381"/>
      <c r="D196" s="381"/>
      <c r="E196" s="437"/>
      <c r="F196" s="431"/>
      <c r="G196" s="439"/>
      <c r="H196" s="404" t="s">
        <v>433</v>
      </c>
      <c r="I196" s="392">
        <f>SUM(I197:I201)</f>
        <v>0</v>
      </c>
      <c r="J196" s="392">
        <f>SUM(J197:J201)</f>
        <v>0</v>
      </c>
      <c r="K196" s="456">
        <f>SUM(K197:K201)</f>
        <v>0</v>
      </c>
      <c r="L196" s="405">
        <v>0</v>
      </c>
      <c r="M196" s="392">
        <f>SUM(M197:M201)</f>
        <v>0</v>
      </c>
      <c r="N196" s="392">
        <v>0</v>
      </c>
      <c r="O196" s="392">
        <v>0</v>
      </c>
      <c r="P196" s="392">
        <f>SUM(P197:P201)</f>
        <v>0</v>
      </c>
      <c r="Q196" s="392">
        <f>SUM(Q197:Q201)</f>
        <v>0</v>
      </c>
      <c r="R196" s="392">
        <v>0</v>
      </c>
      <c r="S196" s="442"/>
      <c r="T196" s="442"/>
    </row>
    <row r="197" spans="1:20" ht="30" hidden="1">
      <c r="A197" s="410">
        <v>1</v>
      </c>
      <c r="B197" s="408"/>
      <c r="C197" s="386"/>
      <c r="D197" s="386"/>
      <c r="E197" s="437"/>
      <c r="F197" s="431"/>
      <c r="G197" s="397" t="s">
        <v>174</v>
      </c>
      <c r="H197" s="404" t="s">
        <v>433</v>
      </c>
      <c r="I197" s="405"/>
      <c r="J197" s="405"/>
      <c r="K197" s="428"/>
      <c r="L197" s="405">
        <v>0</v>
      </c>
      <c r="M197" s="405">
        <f>P197+Q197</f>
        <v>0</v>
      </c>
      <c r="N197" s="392">
        <v>0</v>
      </c>
      <c r="O197" s="392">
        <v>0</v>
      </c>
      <c r="P197" s="450">
        <v>0</v>
      </c>
      <c r="Q197" s="451"/>
      <c r="R197" s="392">
        <v>0</v>
      </c>
      <c r="S197" s="421"/>
      <c r="T197" s="421"/>
    </row>
    <row r="198" spans="1:20" ht="30" hidden="1">
      <c r="A198" s="410">
        <v>2</v>
      </c>
      <c r="B198" s="408"/>
      <c r="C198" s="386"/>
      <c r="D198" s="386"/>
      <c r="E198" s="437"/>
      <c r="F198" s="431"/>
      <c r="G198" s="397" t="s">
        <v>174</v>
      </c>
      <c r="H198" s="404" t="s">
        <v>433</v>
      </c>
      <c r="I198" s="405"/>
      <c r="J198" s="405"/>
      <c r="K198" s="428"/>
      <c r="L198" s="405">
        <v>0</v>
      </c>
      <c r="M198" s="405">
        <f>P198+Q198</f>
        <v>0</v>
      </c>
      <c r="N198" s="392">
        <v>0</v>
      </c>
      <c r="O198" s="392">
        <v>0</v>
      </c>
      <c r="P198" s="450">
        <v>0</v>
      </c>
      <c r="Q198" s="451"/>
      <c r="R198" s="392">
        <v>0</v>
      </c>
      <c r="S198" s="421"/>
      <c r="T198" s="421"/>
    </row>
    <row r="199" spans="1:20" ht="30" hidden="1">
      <c r="A199" s="410">
        <v>3</v>
      </c>
      <c r="B199" s="408"/>
      <c r="C199" s="386"/>
      <c r="D199" s="386"/>
      <c r="E199" s="437"/>
      <c r="F199" s="431"/>
      <c r="G199" s="397" t="s">
        <v>174</v>
      </c>
      <c r="H199" s="404" t="s">
        <v>433</v>
      </c>
      <c r="I199" s="405"/>
      <c r="J199" s="405"/>
      <c r="K199" s="428"/>
      <c r="L199" s="405">
        <v>0</v>
      </c>
      <c r="M199" s="405">
        <f>P199+Q199</f>
        <v>0</v>
      </c>
      <c r="N199" s="392">
        <v>0</v>
      </c>
      <c r="O199" s="392">
        <v>0</v>
      </c>
      <c r="P199" s="450">
        <v>0</v>
      </c>
      <c r="Q199" s="451"/>
      <c r="R199" s="392">
        <v>0</v>
      </c>
      <c r="S199" s="421"/>
      <c r="T199" s="421"/>
    </row>
    <row r="200" spans="1:20" ht="30" hidden="1">
      <c r="A200" s="410">
        <v>4</v>
      </c>
      <c r="B200" s="408"/>
      <c r="C200" s="386"/>
      <c r="D200" s="386"/>
      <c r="E200" s="437"/>
      <c r="F200" s="431"/>
      <c r="G200" s="397" t="s">
        <v>174</v>
      </c>
      <c r="H200" s="404" t="s">
        <v>433</v>
      </c>
      <c r="I200" s="405"/>
      <c r="J200" s="405"/>
      <c r="K200" s="428"/>
      <c r="L200" s="405">
        <v>0</v>
      </c>
      <c r="M200" s="405">
        <f>P200+Q200</f>
        <v>0</v>
      </c>
      <c r="N200" s="392">
        <v>0</v>
      </c>
      <c r="O200" s="392">
        <v>0</v>
      </c>
      <c r="P200" s="450">
        <v>0</v>
      </c>
      <c r="Q200" s="451"/>
      <c r="R200" s="392">
        <v>0</v>
      </c>
      <c r="S200" s="421"/>
      <c r="T200" s="421"/>
    </row>
    <row r="201" spans="1:20" ht="30" hidden="1">
      <c r="A201" s="410">
        <v>5</v>
      </c>
      <c r="B201" s="408"/>
      <c r="C201" s="386"/>
      <c r="D201" s="386"/>
      <c r="E201" s="437"/>
      <c r="F201" s="431"/>
      <c r="G201" s="397" t="s">
        <v>174</v>
      </c>
      <c r="H201" s="404" t="s">
        <v>433</v>
      </c>
      <c r="I201" s="405"/>
      <c r="J201" s="405"/>
      <c r="K201" s="428"/>
      <c r="L201" s="405">
        <v>0</v>
      </c>
      <c r="M201" s="405">
        <f>P201+Q201</f>
        <v>0</v>
      </c>
      <c r="N201" s="392">
        <v>0</v>
      </c>
      <c r="O201" s="392">
        <v>0</v>
      </c>
      <c r="P201" s="450">
        <v>0</v>
      </c>
      <c r="Q201" s="451"/>
      <c r="R201" s="392">
        <v>0</v>
      </c>
      <c r="S201" s="421"/>
      <c r="T201" s="421"/>
    </row>
    <row r="202" spans="1:20" ht="15.75" hidden="1">
      <c r="A202" s="381" t="s">
        <v>435</v>
      </c>
      <c r="B202" s="391"/>
      <c r="C202" s="381"/>
      <c r="D202" s="381"/>
      <c r="E202" s="437"/>
      <c r="F202" s="431"/>
      <c r="G202" s="418"/>
      <c r="H202" s="404" t="s">
        <v>433</v>
      </c>
      <c r="I202" s="392">
        <f>SUM(I203:I205)</f>
        <v>0</v>
      </c>
      <c r="J202" s="392">
        <f>SUM(J203:J205)</f>
        <v>0</v>
      </c>
      <c r="K202" s="456">
        <f>SUM(K203:K205)</f>
        <v>0</v>
      </c>
      <c r="L202" s="405">
        <v>0</v>
      </c>
      <c r="M202" s="392">
        <f>SUM(M203:M205)</f>
        <v>0</v>
      </c>
      <c r="N202" s="392">
        <v>0</v>
      </c>
      <c r="O202" s="392">
        <v>0</v>
      </c>
      <c r="P202" s="392">
        <f>SUM(P203:P205)</f>
        <v>0</v>
      </c>
      <c r="Q202" s="392">
        <f>SUM(Q203:Q205)</f>
        <v>0</v>
      </c>
      <c r="R202" s="392">
        <v>0</v>
      </c>
      <c r="S202" s="421"/>
      <c r="T202" s="421"/>
    </row>
    <row r="203" spans="1:20" ht="30" hidden="1">
      <c r="A203" s="410">
        <v>1</v>
      </c>
      <c r="B203" s="408"/>
      <c r="C203" s="386"/>
      <c r="D203" s="386"/>
      <c r="E203" s="437"/>
      <c r="F203" s="431"/>
      <c r="G203" s="397" t="s">
        <v>174</v>
      </c>
      <c r="H203" s="404" t="s">
        <v>433</v>
      </c>
      <c r="I203" s="405"/>
      <c r="J203" s="405"/>
      <c r="K203" s="428"/>
      <c r="L203" s="405">
        <v>0</v>
      </c>
      <c r="M203" s="405"/>
      <c r="N203" s="392">
        <v>0</v>
      </c>
      <c r="O203" s="392">
        <v>0</v>
      </c>
      <c r="P203" s="450"/>
      <c r="Q203" s="451"/>
      <c r="R203" s="392">
        <v>0</v>
      </c>
      <c r="S203" s="421"/>
      <c r="T203" s="421"/>
    </row>
    <row r="204" spans="1:20" ht="30" hidden="1">
      <c r="A204" s="410">
        <v>2</v>
      </c>
      <c r="B204" s="408"/>
      <c r="C204" s="386"/>
      <c r="D204" s="386"/>
      <c r="E204" s="437"/>
      <c r="F204" s="431"/>
      <c r="G204" s="397" t="s">
        <v>174</v>
      </c>
      <c r="H204" s="404" t="s">
        <v>433</v>
      </c>
      <c r="I204" s="405"/>
      <c r="J204" s="405"/>
      <c r="K204" s="428"/>
      <c r="L204" s="405">
        <v>0</v>
      </c>
      <c r="M204" s="405"/>
      <c r="N204" s="392">
        <v>0</v>
      </c>
      <c r="O204" s="392">
        <v>0</v>
      </c>
      <c r="P204" s="450"/>
      <c r="Q204" s="451"/>
      <c r="R204" s="392">
        <v>0</v>
      </c>
      <c r="S204" s="421"/>
      <c r="T204" s="421"/>
    </row>
    <row r="205" spans="1:20" ht="30" hidden="1">
      <c r="A205" s="410">
        <v>3</v>
      </c>
      <c r="B205" s="408"/>
      <c r="C205" s="386"/>
      <c r="D205" s="386"/>
      <c r="E205" s="437"/>
      <c r="F205" s="431"/>
      <c r="G205" s="397" t="s">
        <v>174</v>
      </c>
      <c r="H205" s="404" t="s">
        <v>433</v>
      </c>
      <c r="I205" s="405"/>
      <c r="J205" s="405"/>
      <c r="K205" s="428"/>
      <c r="L205" s="405">
        <v>0</v>
      </c>
      <c r="M205" s="405"/>
      <c r="N205" s="392">
        <v>0</v>
      </c>
      <c r="O205" s="392">
        <v>0</v>
      </c>
      <c r="P205" s="450"/>
      <c r="Q205" s="451"/>
      <c r="R205" s="392">
        <v>0</v>
      </c>
      <c r="S205" s="421"/>
      <c r="T205" s="421"/>
    </row>
    <row r="206" spans="1:20" ht="15.75" hidden="1">
      <c r="A206" s="381" t="s">
        <v>436</v>
      </c>
      <c r="B206" s="391"/>
      <c r="C206" s="381"/>
      <c r="D206" s="381"/>
      <c r="E206" s="437"/>
      <c r="F206" s="431"/>
      <c r="G206" s="418"/>
      <c r="H206" s="404" t="s">
        <v>433</v>
      </c>
      <c r="I206" s="392">
        <f>I207</f>
        <v>0</v>
      </c>
      <c r="J206" s="392">
        <f>J207</f>
        <v>0</v>
      </c>
      <c r="K206" s="456">
        <f>K207</f>
        <v>0</v>
      </c>
      <c r="L206" s="405">
        <v>0</v>
      </c>
      <c r="M206" s="392">
        <f>M207</f>
        <v>0</v>
      </c>
      <c r="N206" s="392">
        <v>0</v>
      </c>
      <c r="O206" s="392">
        <v>0</v>
      </c>
      <c r="P206" s="450">
        <v>0</v>
      </c>
      <c r="Q206" s="456">
        <f>Q207</f>
        <v>0</v>
      </c>
      <c r="R206" s="392">
        <v>0</v>
      </c>
      <c r="S206" s="421"/>
      <c r="T206" s="421"/>
    </row>
    <row r="207" spans="1:20" ht="30" hidden="1">
      <c r="A207" s="410">
        <v>1</v>
      </c>
      <c r="B207" s="457"/>
      <c r="C207" s="410"/>
      <c r="D207" s="410"/>
      <c r="E207" s="437"/>
      <c r="F207" s="431"/>
      <c r="G207" s="397" t="s">
        <v>174</v>
      </c>
      <c r="H207" s="404" t="s">
        <v>433</v>
      </c>
      <c r="I207" s="405"/>
      <c r="J207" s="405"/>
      <c r="K207" s="428"/>
      <c r="L207" s="405"/>
      <c r="M207" s="405"/>
      <c r="N207" s="392">
        <v>0</v>
      </c>
      <c r="O207" s="392">
        <v>0</v>
      </c>
      <c r="P207" s="450"/>
      <c r="Q207" s="451"/>
      <c r="R207" s="392">
        <v>0</v>
      </c>
      <c r="S207" s="421"/>
      <c r="T207" s="421"/>
    </row>
    <row r="208" spans="1:20" ht="30" hidden="1">
      <c r="A208" s="386">
        <v>1</v>
      </c>
      <c r="B208" s="391"/>
      <c r="C208" s="381"/>
      <c r="D208" s="381"/>
      <c r="E208" s="437"/>
      <c r="F208" s="431"/>
      <c r="G208" s="397" t="s">
        <v>174</v>
      </c>
      <c r="H208" s="458"/>
      <c r="I208" s="392"/>
      <c r="J208" s="392"/>
      <c r="K208" s="392"/>
      <c r="L208" s="405"/>
      <c r="M208" s="392"/>
      <c r="N208" s="392">
        <v>0</v>
      </c>
      <c r="O208" s="392">
        <v>0</v>
      </c>
      <c r="P208" s="392"/>
      <c r="Q208" s="392"/>
      <c r="R208" s="392">
        <v>0</v>
      </c>
      <c r="S208" s="442"/>
      <c r="T208" s="442"/>
    </row>
    <row r="209" spans="1:21" ht="30" hidden="1">
      <c r="A209" s="386">
        <v>2</v>
      </c>
      <c r="B209" s="391"/>
      <c r="C209" s="381"/>
      <c r="D209" s="381"/>
      <c r="E209" s="437"/>
      <c r="F209" s="431"/>
      <c r="G209" s="397" t="s">
        <v>174</v>
      </c>
      <c r="H209" s="458"/>
      <c r="I209" s="392"/>
      <c r="J209" s="392"/>
      <c r="K209" s="392"/>
      <c r="L209" s="405"/>
      <c r="M209" s="392"/>
      <c r="N209" s="392">
        <v>0</v>
      </c>
      <c r="O209" s="392">
        <v>0</v>
      </c>
      <c r="P209" s="392"/>
      <c r="Q209" s="392"/>
      <c r="R209" s="392">
        <v>0</v>
      </c>
      <c r="S209" s="442"/>
      <c r="T209" s="442"/>
    </row>
    <row r="210" spans="1:21" ht="30" hidden="1">
      <c r="A210" s="386">
        <v>3</v>
      </c>
      <c r="B210" s="391"/>
      <c r="C210" s="381"/>
      <c r="D210" s="381"/>
      <c r="E210" s="437"/>
      <c r="F210" s="431"/>
      <c r="G210" s="397" t="s">
        <v>174</v>
      </c>
      <c r="H210" s="458"/>
      <c r="I210" s="392"/>
      <c r="J210" s="392"/>
      <c r="K210" s="392"/>
      <c r="L210" s="405"/>
      <c r="M210" s="392"/>
      <c r="N210" s="392">
        <v>0</v>
      </c>
      <c r="O210" s="392">
        <v>0</v>
      </c>
      <c r="P210" s="392"/>
      <c r="Q210" s="392"/>
      <c r="R210" s="392">
        <v>0</v>
      </c>
      <c r="S210" s="442"/>
      <c r="T210" s="442"/>
    </row>
    <row r="211" spans="1:21" ht="30" hidden="1">
      <c r="A211" s="386">
        <v>4</v>
      </c>
      <c r="B211" s="391"/>
      <c r="C211" s="381"/>
      <c r="D211" s="381"/>
      <c r="E211" s="437"/>
      <c r="F211" s="431"/>
      <c r="G211" s="397" t="s">
        <v>174</v>
      </c>
      <c r="H211" s="458"/>
      <c r="I211" s="392"/>
      <c r="J211" s="392"/>
      <c r="K211" s="392"/>
      <c r="L211" s="405"/>
      <c r="M211" s="392"/>
      <c r="N211" s="392">
        <v>0</v>
      </c>
      <c r="O211" s="392">
        <v>0</v>
      </c>
      <c r="P211" s="392"/>
      <c r="Q211" s="392"/>
      <c r="R211" s="392">
        <v>0</v>
      </c>
      <c r="S211" s="442"/>
      <c r="T211" s="442"/>
    </row>
    <row r="212" spans="1:21" ht="30" hidden="1">
      <c r="A212" s="386">
        <v>5</v>
      </c>
      <c r="B212" s="391"/>
      <c r="C212" s="381"/>
      <c r="D212" s="381"/>
      <c r="E212" s="437"/>
      <c r="F212" s="431"/>
      <c r="G212" s="397" t="s">
        <v>174</v>
      </c>
      <c r="H212" s="458"/>
      <c r="I212" s="392"/>
      <c r="J212" s="392"/>
      <c r="K212" s="392"/>
      <c r="L212" s="405"/>
      <c r="M212" s="392"/>
      <c r="N212" s="392">
        <v>0</v>
      </c>
      <c r="O212" s="392">
        <v>0</v>
      </c>
      <c r="P212" s="392"/>
      <c r="Q212" s="392"/>
      <c r="R212" s="392">
        <v>0</v>
      </c>
      <c r="S212" s="442"/>
      <c r="T212" s="442"/>
    </row>
    <row r="213" spans="1:21" ht="15.75" hidden="1">
      <c r="A213" s="381"/>
      <c r="B213" s="391"/>
      <c r="C213" s="381"/>
      <c r="D213" s="381"/>
      <c r="E213" s="437"/>
      <c r="F213" s="438"/>
      <c r="G213" s="401"/>
      <c r="H213" s="458"/>
      <c r="I213" s="392"/>
      <c r="J213" s="392"/>
      <c r="K213" s="392"/>
      <c r="L213" s="405"/>
      <c r="M213" s="392"/>
      <c r="N213" s="392">
        <v>0</v>
      </c>
      <c r="O213" s="392">
        <v>0</v>
      </c>
      <c r="P213" s="392"/>
      <c r="Q213" s="392"/>
      <c r="R213" s="392">
        <v>0</v>
      </c>
      <c r="S213" s="442"/>
      <c r="T213" s="442"/>
    </row>
    <row r="214" spans="1:21" ht="28.5">
      <c r="A214" s="381" t="s">
        <v>138</v>
      </c>
      <c r="B214" s="391" t="s">
        <v>256</v>
      </c>
      <c r="C214" s="381"/>
      <c r="D214" s="381"/>
      <c r="E214" s="437"/>
      <c r="F214" s="386"/>
      <c r="G214" s="401" t="s">
        <v>174</v>
      </c>
      <c r="H214" s="386"/>
      <c r="I214" s="392"/>
      <c r="J214" s="392">
        <v>0</v>
      </c>
      <c r="K214" s="392">
        <f>I214-J214</f>
        <v>0</v>
      </c>
      <c r="L214" s="405">
        <v>0</v>
      </c>
      <c r="M214" s="392">
        <f>N214+O214+P214+Q214</f>
        <v>4755</v>
      </c>
      <c r="N214" s="392">
        <v>0</v>
      </c>
      <c r="O214" s="392">
        <v>0</v>
      </c>
      <c r="P214" s="392">
        <v>4255</v>
      </c>
      <c r="Q214" s="392">
        <f>6300-960-1000+20+6+10+420+50-100+10-4255-1</f>
        <v>500</v>
      </c>
      <c r="R214" s="392">
        <v>0</v>
      </c>
      <c r="S214" s="419"/>
      <c r="T214" s="423"/>
    </row>
    <row r="215" spans="1:21" ht="28.5">
      <c r="A215" s="381" t="s">
        <v>178</v>
      </c>
      <c r="B215" s="391" t="s">
        <v>179</v>
      </c>
      <c r="C215" s="381"/>
      <c r="D215" s="381"/>
      <c r="E215" s="391"/>
      <c r="F215" s="431"/>
      <c r="G215" s="401" t="s">
        <v>174</v>
      </c>
      <c r="H215" s="386"/>
      <c r="I215" s="405"/>
      <c r="J215" s="405"/>
      <c r="K215" s="405"/>
      <c r="L215" s="405">
        <v>0</v>
      </c>
      <c r="M215" s="392">
        <f t="shared" ref="M215:M300" si="26">N215+O215+P215+Q215</f>
        <v>55</v>
      </c>
      <c r="N215" s="392">
        <v>0</v>
      </c>
      <c r="O215" s="392">
        <v>0</v>
      </c>
      <c r="P215" s="392">
        <v>0</v>
      </c>
      <c r="Q215" s="392">
        <f>Q216+Q227+Q235+Q283</f>
        <v>55</v>
      </c>
      <c r="R215" s="392">
        <v>0</v>
      </c>
      <c r="S215" s="419"/>
      <c r="T215" s="423"/>
    </row>
    <row r="216" spans="1:21" ht="28.5">
      <c r="A216" s="381" t="s">
        <v>700</v>
      </c>
      <c r="B216" s="391" t="s">
        <v>701</v>
      </c>
      <c r="C216" s="409"/>
      <c r="D216" s="409"/>
      <c r="E216" s="406"/>
      <c r="F216" s="431"/>
      <c r="G216" s="401" t="s">
        <v>174</v>
      </c>
      <c r="H216" s="404"/>
      <c r="I216" s="459">
        <f>SUM(I217:I223)</f>
        <v>7500</v>
      </c>
      <c r="J216" s="405"/>
      <c r="K216" s="405"/>
      <c r="L216" s="405">
        <v>0</v>
      </c>
      <c r="M216" s="392">
        <v>1</v>
      </c>
      <c r="N216" s="392">
        <f>SUM(N217:N222)</f>
        <v>0</v>
      </c>
      <c r="O216" s="392">
        <f>SUM(O217:O222)</f>
        <v>0</v>
      </c>
      <c r="P216" s="392">
        <f>SUM(P217:P222)</f>
        <v>0</v>
      </c>
      <c r="Q216" s="392">
        <v>1</v>
      </c>
      <c r="R216" s="392">
        <v>0</v>
      </c>
      <c r="S216" s="419"/>
      <c r="T216" s="409"/>
    </row>
    <row r="217" spans="1:21" ht="45">
      <c r="A217" s="386">
        <v>1</v>
      </c>
      <c r="B217" s="435" t="s">
        <v>702</v>
      </c>
      <c r="C217" s="409" t="s">
        <v>703</v>
      </c>
      <c r="D217" s="386"/>
      <c r="E217" s="386"/>
      <c r="F217" s="460" t="s">
        <v>135</v>
      </c>
      <c r="G217" s="397" t="s">
        <v>174</v>
      </c>
      <c r="H217" s="404" t="s">
        <v>579</v>
      </c>
      <c r="I217" s="428">
        <v>7500</v>
      </c>
      <c r="J217" s="405"/>
      <c r="K217" s="405"/>
      <c r="L217" s="405">
        <v>0</v>
      </c>
      <c r="M217" s="405">
        <f t="shared" si="26"/>
        <v>1</v>
      </c>
      <c r="N217" s="405">
        <v>0</v>
      </c>
      <c r="O217" s="405">
        <v>0</v>
      </c>
      <c r="P217" s="405">
        <v>0</v>
      </c>
      <c r="Q217" s="405">
        <v>1</v>
      </c>
      <c r="R217" s="392">
        <v>0</v>
      </c>
      <c r="S217" s="419"/>
      <c r="T217" s="409"/>
    </row>
    <row r="218" spans="1:21" ht="15.75" hidden="1">
      <c r="A218" s="386"/>
      <c r="B218" s="435"/>
      <c r="C218" s="409"/>
      <c r="D218" s="386"/>
      <c r="E218" s="386"/>
      <c r="F218" s="460"/>
      <c r="G218" s="397"/>
      <c r="H218" s="404"/>
      <c r="I218" s="428"/>
      <c r="J218" s="405"/>
      <c r="K218" s="405"/>
      <c r="L218" s="405"/>
      <c r="M218" s="405"/>
      <c r="N218" s="405"/>
      <c r="O218" s="405"/>
      <c r="P218" s="405"/>
      <c r="Q218" s="405"/>
      <c r="R218" s="392">
        <v>0</v>
      </c>
      <c r="S218" s="419"/>
      <c r="T218" s="409"/>
    </row>
    <row r="219" spans="1:21" ht="15.75" hidden="1">
      <c r="A219" s="386"/>
      <c r="B219" s="461"/>
      <c r="C219" s="409"/>
      <c r="D219" s="386"/>
      <c r="E219" s="386"/>
      <c r="F219" s="460"/>
      <c r="G219" s="397"/>
      <c r="H219" s="404"/>
      <c r="I219" s="428"/>
      <c r="J219" s="405"/>
      <c r="K219" s="405"/>
      <c r="L219" s="405"/>
      <c r="M219" s="405"/>
      <c r="N219" s="405"/>
      <c r="O219" s="405"/>
      <c r="P219" s="405"/>
      <c r="Q219" s="405"/>
      <c r="R219" s="392">
        <v>0</v>
      </c>
      <c r="S219" s="419"/>
      <c r="T219" s="409"/>
    </row>
    <row r="220" spans="1:21" ht="15.75" hidden="1">
      <c r="A220" s="386"/>
      <c r="B220" s="461"/>
      <c r="C220" s="409"/>
      <c r="D220" s="386"/>
      <c r="E220" s="386"/>
      <c r="F220" s="460"/>
      <c r="G220" s="397"/>
      <c r="H220" s="404"/>
      <c r="I220" s="428"/>
      <c r="J220" s="405"/>
      <c r="K220" s="405"/>
      <c r="L220" s="405"/>
      <c r="M220" s="405"/>
      <c r="N220" s="405"/>
      <c r="O220" s="405"/>
      <c r="P220" s="405"/>
      <c r="Q220" s="405"/>
      <c r="R220" s="392">
        <v>0</v>
      </c>
      <c r="S220" s="419"/>
      <c r="T220" s="409"/>
    </row>
    <row r="221" spans="1:21" ht="33.75" hidden="1" customHeight="1">
      <c r="A221" s="386"/>
      <c r="B221" s="435"/>
      <c r="C221" s="409"/>
      <c r="D221" s="386"/>
      <c r="E221" s="386"/>
      <c r="F221" s="460"/>
      <c r="G221" s="397"/>
      <c r="H221" s="404"/>
      <c r="I221" s="428"/>
      <c r="J221" s="405"/>
      <c r="K221" s="405"/>
      <c r="L221" s="405"/>
      <c r="M221" s="405"/>
      <c r="N221" s="405"/>
      <c r="O221" s="405"/>
      <c r="P221" s="405"/>
      <c r="Q221" s="405"/>
      <c r="R221" s="392">
        <v>0</v>
      </c>
      <c r="S221" s="419"/>
      <c r="T221" s="409"/>
    </row>
    <row r="222" spans="1:21" ht="38.25" hidden="1" customHeight="1">
      <c r="A222" s="386"/>
      <c r="B222" s="462"/>
      <c r="C222" s="409"/>
      <c r="D222" s="409"/>
      <c r="E222" s="386"/>
      <c r="F222" s="460"/>
      <c r="G222" s="397"/>
      <c r="H222" s="404"/>
      <c r="I222" s="428"/>
      <c r="J222" s="405"/>
      <c r="K222" s="405"/>
      <c r="L222" s="405"/>
      <c r="M222" s="405"/>
      <c r="N222" s="405"/>
      <c r="O222" s="405"/>
      <c r="P222" s="405"/>
      <c r="Q222" s="405"/>
      <c r="R222" s="392">
        <v>0</v>
      </c>
      <c r="S222" s="419"/>
      <c r="T222" s="423"/>
    </row>
    <row r="223" spans="1:21" ht="15.75" hidden="1">
      <c r="A223" s="386"/>
      <c r="B223" s="462"/>
      <c r="C223" s="409"/>
      <c r="D223" s="386"/>
      <c r="E223" s="386"/>
      <c r="F223" s="431"/>
      <c r="G223" s="397"/>
      <c r="H223" s="404"/>
      <c r="I223" s="428"/>
      <c r="J223" s="405"/>
      <c r="K223" s="405"/>
      <c r="L223" s="405"/>
      <c r="M223" s="405"/>
      <c r="N223" s="405"/>
      <c r="O223" s="405"/>
      <c r="P223" s="405"/>
      <c r="Q223" s="405"/>
      <c r="R223" s="392">
        <v>0</v>
      </c>
      <c r="S223" s="419"/>
      <c r="U223" s="423"/>
    </row>
    <row r="224" spans="1:21" ht="30" hidden="1">
      <c r="A224" s="386">
        <v>8</v>
      </c>
      <c r="B224" s="408"/>
      <c r="C224" s="386"/>
      <c r="D224" s="386"/>
      <c r="E224" s="408"/>
      <c r="F224" s="431"/>
      <c r="G224" s="397" t="s">
        <v>174</v>
      </c>
      <c r="H224" s="404" t="s">
        <v>579</v>
      </c>
      <c r="I224" s="428"/>
      <c r="J224" s="405"/>
      <c r="K224" s="405"/>
      <c r="L224" s="405">
        <v>0</v>
      </c>
      <c r="M224" s="405">
        <f t="shared" si="26"/>
        <v>0</v>
      </c>
      <c r="N224" s="405"/>
      <c r="O224" s="405"/>
      <c r="P224" s="405">
        <v>0</v>
      </c>
      <c r="Q224" s="405"/>
      <c r="R224" s="392">
        <v>0</v>
      </c>
      <c r="S224" s="419"/>
      <c r="T224" s="423"/>
    </row>
    <row r="225" spans="1:20" ht="30" hidden="1">
      <c r="A225" s="386">
        <v>9</v>
      </c>
      <c r="B225" s="408"/>
      <c r="C225" s="386"/>
      <c r="D225" s="386"/>
      <c r="E225" s="408"/>
      <c r="F225" s="431"/>
      <c r="G225" s="397" t="s">
        <v>174</v>
      </c>
      <c r="H225" s="404" t="s">
        <v>579</v>
      </c>
      <c r="I225" s="428"/>
      <c r="J225" s="405"/>
      <c r="K225" s="405"/>
      <c r="L225" s="405">
        <v>0</v>
      </c>
      <c r="M225" s="405">
        <f t="shared" si="26"/>
        <v>0</v>
      </c>
      <c r="N225" s="405"/>
      <c r="O225" s="405"/>
      <c r="P225" s="405">
        <v>0</v>
      </c>
      <c r="Q225" s="405"/>
      <c r="R225" s="392">
        <v>0</v>
      </c>
      <c r="S225" s="419"/>
      <c r="T225" s="423"/>
    </row>
    <row r="226" spans="1:20" ht="30" hidden="1">
      <c r="A226" s="386">
        <v>10</v>
      </c>
      <c r="B226" s="408"/>
      <c r="C226" s="386"/>
      <c r="D226" s="386"/>
      <c r="E226" s="408"/>
      <c r="F226" s="431"/>
      <c r="G226" s="397" t="s">
        <v>174</v>
      </c>
      <c r="H226" s="404" t="s">
        <v>579</v>
      </c>
      <c r="I226" s="428"/>
      <c r="J226" s="405"/>
      <c r="K226" s="405"/>
      <c r="L226" s="405">
        <v>0</v>
      </c>
      <c r="M226" s="405">
        <f t="shared" si="26"/>
        <v>0</v>
      </c>
      <c r="N226" s="405"/>
      <c r="O226" s="405"/>
      <c r="P226" s="405">
        <v>0</v>
      </c>
      <c r="Q226" s="405"/>
      <c r="R226" s="392">
        <v>0</v>
      </c>
      <c r="S226" s="419"/>
      <c r="T226" s="423"/>
    </row>
    <row r="227" spans="1:20" ht="28.5">
      <c r="A227" s="381" t="s">
        <v>704</v>
      </c>
      <c r="B227" s="391" t="s">
        <v>347</v>
      </c>
      <c r="C227" s="386"/>
      <c r="D227" s="386"/>
      <c r="E227" s="408"/>
      <c r="F227" s="431"/>
      <c r="G227" s="401" t="s">
        <v>174</v>
      </c>
      <c r="H227" s="458" t="s">
        <v>705</v>
      </c>
      <c r="I227" s="428"/>
      <c r="J227" s="405"/>
      <c r="K227" s="405"/>
      <c r="L227" s="405">
        <v>0</v>
      </c>
      <c r="M227" s="392">
        <v>10</v>
      </c>
      <c r="N227" s="405">
        <v>0</v>
      </c>
      <c r="O227" s="405">
        <v>0</v>
      </c>
      <c r="P227" s="405">
        <v>0</v>
      </c>
      <c r="Q227" s="392">
        <v>10</v>
      </c>
      <c r="R227" s="392">
        <v>0</v>
      </c>
      <c r="S227" s="419"/>
      <c r="T227" s="423"/>
    </row>
    <row r="228" spans="1:20" hidden="1">
      <c r="A228" s="386">
        <v>1</v>
      </c>
      <c r="B228" s="391"/>
      <c r="C228" s="386"/>
      <c r="D228" s="386"/>
      <c r="E228" s="408"/>
      <c r="F228" s="431"/>
      <c r="G228" s="397"/>
      <c r="H228" s="404"/>
      <c r="I228" s="428"/>
      <c r="J228" s="405"/>
      <c r="K228" s="405"/>
      <c r="L228" s="405"/>
      <c r="M228" s="405">
        <f t="shared" si="26"/>
        <v>1</v>
      </c>
      <c r="N228" s="405"/>
      <c r="O228" s="405"/>
      <c r="P228" s="405"/>
      <c r="Q228" s="405">
        <v>1</v>
      </c>
      <c r="R228" s="392">
        <v>0</v>
      </c>
      <c r="S228" s="419"/>
      <c r="T228" s="423"/>
    </row>
    <row r="229" spans="1:20" ht="30" hidden="1">
      <c r="A229" s="386">
        <v>2</v>
      </c>
      <c r="B229" s="408"/>
      <c r="C229" s="386"/>
      <c r="D229" s="386"/>
      <c r="E229" s="408"/>
      <c r="F229" s="431"/>
      <c r="G229" s="397" t="s">
        <v>174</v>
      </c>
      <c r="H229" s="404" t="s">
        <v>579</v>
      </c>
      <c r="I229" s="428"/>
      <c r="J229" s="405"/>
      <c r="K229" s="405"/>
      <c r="L229" s="405">
        <v>0</v>
      </c>
      <c r="M229" s="405">
        <f t="shared" si="26"/>
        <v>1</v>
      </c>
      <c r="N229" s="405"/>
      <c r="O229" s="405"/>
      <c r="P229" s="405">
        <v>0</v>
      </c>
      <c r="Q229" s="405">
        <v>1</v>
      </c>
      <c r="R229" s="392">
        <v>0</v>
      </c>
      <c r="S229" s="419"/>
      <c r="T229" s="423"/>
    </row>
    <row r="230" spans="1:20" ht="30" hidden="1">
      <c r="A230" s="386">
        <v>3</v>
      </c>
      <c r="B230" s="406"/>
      <c r="C230" s="409"/>
      <c r="D230" s="409"/>
      <c r="E230" s="406"/>
      <c r="F230" s="431"/>
      <c r="G230" s="397" t="s">
        <v>174</v>
      </c>
      <c r="H230" s="404" t="s">
        <v>579</v>
      </c>
      <c r="I230" s="463"/>
      <c r="J230" s="405"/>
      <c r="K230" s="405"/>
      <c r="L230" s="405">
        <v>0</v>
      </c>
      <c r="M230" s="405">
        <f t="shared" si="26"/>
        <v>1</v>
      </c>
      <c r="N230" s="405"/>
      <c r="O230" s="405"/>
      <c r="P230" s="405">
        <v>0</v>
      </c>
      <c r="Q230" s="405">
        <v>1</v>
      </c>
      <c r="R230" s="392">
        <v>0</v>
      </c>
      <c r="S230" s="419"/>
      <c r="T230" s="423"/>
    </row>
    <row r="231" spans="1:20" ht="30" hidden="1">
      <c r="A231" s="386">
        <v>4</v>
      </c>
      <c r="B231" s="408"/>
      <c r="C231" s="386"/>
      <c r="D231" s="386"/>
      <c r="E231" s="408"/>
      <c r="F231" s="431"/>
      <c r="G231" s="397" t="s">
        <v>174</v>
      </c>
      <c r="H231" s="404" t="s">
        <v>579</v>
      </c>
      <c r="I231" s="428"/>
      <c r="J231" s="405"/>
      <c r="K231" s="405"/>
      <c r="L231" s="405">
        <v>0</v>
      </c>
      <c r="M231" s="405">
        <f t="shared" si="26"/>
        <v>1</v>
      </c>
      <c r="N231" s="405"/>
      <c r="O231" s="405"/>
      <c r="P231" s="405">
        <v>0</v>
      </c>
      <c r="Q231" s="405">
        <v>1</v>
      </c>
      <c r="R231" s="392">
        <v>0</v>
      </c>
      <c r="S231" s="419"/>
      <c r="T231" s="423"/>
    </row>
    <row r="232" spans="1:20" ht="30" hidden="1">
      <c r="A232" s="386">
        <v>5</v>
      </c>
      <c r="B232" s="408"/>
      <c r="C232" s="386"/>
      <c r="D232" s="386"/>
      <c r="E232" s="408"/>
      <c r="F232" s="431"/>
      <c r="G232" s="397" t="s">
        <v>174</v>
      </c>
      <c r="H232" s="404" t="s">
        <v>579</v>
      </c>
      <c r="I232" s="428"/>
      <c r="J232" s="405"/>
      <c r="K232" s="405"/>
      <c r="L232" s="405">
        <v>0</v>
      </c>
      <c r="M232" s="405">
        <f t="shared" si="26"/>
        <v>1</v>
      </c>
      <c r="N232" s="405"/>
      <c r="O232" s="405"/>
      <c r="P232" s="405">
        <v>0</v>
      </c>
      <c r="Q232" s="405">
        <v>1</v>
      </c>
      <c r="R232" s="392">
        <v>0</v>
      </c>
      <c r="S232" s="419"/>
      <c r="T232" s="423"/>
    </row>
    <row r="233" spans="1:20" ht="30" hidden="1">
      <c r="A233" s="386">
        <v>6</v>
      </c>
      <c r="B233" s="408"/>
      <c r="C233" s="386"/>
      <c r="D233" s="386"/>
      <c r="E233" s="408"/>
      <c r="F233" s="431"/>
      <c r="G233" s="397" t="s">
        <v>174</v>
      </c>
      <c r="H233" s="404" t="s">
        <v>579</v>
      </c>
      <c r="I233" s="428"/>
      <c r="J233" s="405"/>
      <c r="K233" s="405"/>
      <c r="L233" s="405">
        <v>0</v>
      </c>
      <c r="M233" s="405">
        <f t="shared" si="26"/>
        <v>1</v>
      </c>
      <c r="N233" s="405"/>
      <c r="O233" s="405"/>
      <c r="P233" s="405">
        <v>0</v>
      </c>
      <c r="Q233" s="405">
        <v>1</v>
      </c>
      <c r="R233" s="392">
        <v>0</v>
      </c>
      <c r="S233" s="419"/>
      <c r="T233" s="423"/>
    </row>
    <row r="234" spans="1:20" ht="30" hidden="1">
      <c r="A234" s="386"/>
      <c r="B234" s="408"/>
      <c r="C234" s="386"/>
      <c r="D234" s="386"/>
      <c r="E234" s="408"/>
      <c r="F234" s="431"/>
      <c r="G234" s="397" t="s">
        <v>174</v>
      </c>
      <c r="H234" s="404" t="s">
        <v>579</v>
      </c>
      <c r="I234" s="428"/>
      <c r="J234" s="405"/>
      <c r="K234" s="405"/>
      <c r="L234" s="405">
        <v>0</v>
      </c>
      <c r="M234" s="405">
        <f t="shared" si="26"/>
        <v>1</v>
      </c>
      <c r="N234" s="405"/>
      <c r="O234" s="405"/>
      <c r="P234" s="405">
        <v>0</v>
      </c>
      <c r="Q234" s="405">
        <v>1</v>
      </c>
      <c r="R234" s="392">
        <v>0</v>
      </c>
      <c r="S234" s="419"/>
      <c r="T234" s="423"/>
    </row>
    <row r="235" spans="1:20" ht="28.5">
      <c r="A235" s="381" t="s">
        <v>437</v>
      </c>
      <c r="B235" s="391" t="s">
        <v>706</v>
      </c>
      <c r="C235" s="386"/>
      <c r="D235" s="386"/>
      <c r="E235" s="408"/>
      <c r="F235" s="431"/>
      <c r="G235" s="401" t="s">
        <v>174</v>
      </c>
      <c r="H235" s="458" t="s">
        <v>705</v>
      </c>
      <c r="I235" s="428"/>
      <c r="J235" s="405"/>
      <c r="K235" s="405"/>
      <c r="L235" s="405">
        <v>0</v>
      </c>
      <c r="M235" s="392">
        <f>M236+M264</f>
        <v>37</v>
      </c>
      <c r="N235" s="392">
        <f>N236+N264</f>
        <v>0</v>
      </c>
      <c r="O235" s="392">
        <f>O236+O264</f>
        <v>0</v>
      </c>
      <c r="P235" s="392">
        <f>P236+P264</f>
        <v>0</v>
      </c>
      <c r="Q235" s="392">
        <f>Q236+Q264</f>
        <v>37</v>
      </c>
      <c r="R235" s="392">
        <v>0</v>
      </c>
      <c r="S235" s="419"/>
      <c r="T235" s="423"/>
    </row>
    <row r="236" spans="1:20" ht="30.75" customHeight="1">
      <c r="A236" s="381" t="s">
        <v>707</v>
      </c>
      <c r="B236" s="391" t="s">
        <v>708</v>
      </c>
      <c r="C236" s="386"/>
      <c r="D236" s="386"/>
      <c r="E236" s="408"/>
      <c r="F236" s="431"/>
      <c r="G236" s="401" t="s">
        <v>174</v>
      </c>
      <c r="H236" s="458" t="s">
        <v>705</v>
      </c>
      <c r="I236" s="464">
        <f>SUM(I237:I263)</f>
        <v>33293.15</v>
      </c>
      <c r="J236" s="405"/>
      <c r="K236" s="405"/>
      <c r="L236" s="405">
        <v>0</v>
      </c>
      <c r="M236" s="392">
        <f t="shared" si="26"/>
        <v>23</v>
      </c>
      <c r="N236" s="405">
        <v>0</v>
      </c>
      <c r="O236" s="405">
        <v>0</v>
      </c>
      <c r="P236" s="392">
        <v>0</v>
      </c>
      <c r="Q236" s="392">
        <v>23</v>
      </c>
      <c r="R236" s="392">
        <v>0</v>
      </c>
      <c r="S236" s="419"/>
      <c r="T236" s="423"/>
    </row>
    <row r="237" spans="1:20" ht="31.5">
      <c r="A237" s="386">
        <v>1</v>
      </c>
      <c r="B237" s="465" t="s">
        <v>709</v>
      </c>
      <c r="C237" s="386"/>
      <c r="D237" s="386"/>
      <c r="E237" s="408"/>
      <c r="F237" s="431" t="s">
        <v>123</v>
      </c>
      <c r="G237" s="397" t="s">
        <v>174</v>
      </c>
      <c r="H237" s="404" t="s">
        <v>705</v>
      </c>
      <c r="I237" s="428">
        <v>400</v>
      </c>
      <c r="J237" s="405"/>
      <c r="K237" s="405"/>
      <c r="L237" s="405">
        <v>0</v>
      </c>
      <c r="M237" s="405">
        <f t="shared" si="26"/>
        <v>1</v>
      </c>
      <c r="N237" s="392">
        <f>N238+N266</f>
        <v>0</v>
      </c>
      <c r="O237" s="392">
        <f>O238+O266</f>
        <v>0</v>
      </c>
      <c r="P237" s="405">
        <v>0</v>
      </c>
      <c r="Q237" s="405">
        <v>1</v>
      </c>
      <c r="R237" s="392">
        <v>0</v>
      </c>
      <c r="S237" s="419"/>
      <c r="T237" s="423"/>
    </row>
    <row r="238" spans="1:20" ht="30">
      <c r="A238" s="386">
        <v>2</v>
      </c>
      <c r="B238" s="466" t="s">
        <v>710</v>
      </c>
      <c r="C238" s="386"/>
      <c r="D238" s="386"/>
      <c r="E238" s="408"/>
      <c r="F238" s="431" t="s">
        <v>123</v>
      </c>
      <c r="G238" s="397" t="s">
        <v>174</v>
      </c>
      <c r="H238" s="404" t="s">
        <v>705</v>
      </c>
      <c r="I238" s="428">
        <v>588.6</v>
      </c>
      <c r="J238" s="405"/>
      <c r="K238" s="405"/>
      <c r="L238" s="405">
        <v>0</v>
      </c>
      <c r="M238" s="405">
        <f t="shared" si="26"/>
        <v>1</v>
      </c>
      <c r="N238" s="405">
        <v>0</v>
      </c>
      <c r="O238" s="405">
        <v>0</v>
      </c>
      <c r="P238" s="405">
        <v>0</v>
      </c>
      <c r="Q238" s="405">
        <v>1</v>
      </c>
      <c r="R238" s="392">
        <v>0</v>
      </c>
      <c r="S238" s="419"/>
      <c r="T238" s="423"/>
    </row>
    <row r="239" spans="1:20" ht="30">
      <c r="A239" s="386">
        <v>3</v>
      </c>
      <c r="B239" s="465" t="s">
        <v>711</v>
      </c>
      <c r="C239" s="386"/>
      <c r="D239" s="386"/>
      <c r="E239" s="408"/>
      <c r="F239" s="431" t="s">
        <v>123</v>
      </c>
      <c r="G239" s="397" t="s">
        <v>174</v>
      </c>
      <c r="H239" s="404" t="s">
        <v>705</v>
      </c>
      <c r="I239" s="428">
        <v>962.55</v>
      </c>
      <c r="J239" s="405"/>
      <c r="K239" s="405"/>
      <c r="L239" s="405">
        <v>0</v>
      </c>
      <c r="M239" s="405">
        <f t="shared" si="26"/>
        <v>1</v>
      </c>
      <c r="N239" s="405">
        <v>0</v>
      </c>
      <c r="O239" s="405">
        <v>0</v>
      </c>
      <c r="P239" s="405">
        <v>0</v>
      </c>
      <c r="Q239" s="405">
        <v>1</v>
      </c>
      <c r="R239" s="392">
        <v>0</v>
      </c>
      <c r="S239" s="419"/>
      <c r="T239" s="423"/>
    </row>
    <row r="240" spans="1:20" ht="30">
      <c r="A240" s="386">
        <v>4</v>
      </c>
      <c r="B240" s="465" t="s">
        <v>712</v>
      </c>
      <c r="C240" s="386"/>
      <c r="D240" s="386"/>
      <c r="E240" s="408"/>
      <c r="F240" s="431" t="s">
        <v>123</v>
      </c>
      <c r="G240" s="397" t="s">
        <v>174</v>
      </c>
      <c r="H240" s="404" t="s">
        <v>705</v>
      </c>
      <c r="I240" s="428">
        <v>522.45000000000005</v>
      </c>
      <c r="J240" s="405"/>
      <c r="K240" s="405"/>
      <c r="L240" s="405">
        <v>0</v>
      </c>
      <c r="M240" s="405">
        <f t="shared" si="26"/>
        <v>1</v>
      </c>
      <c r="N240" s="405">
        <v>0</v>
      </c>
      <c r="O240" s="405">
        <v>0</v>
      </c>
      <c r="P240" s="405">
        <v>0</v>
      </c>
      <c r="Q240" s="405">
        <v>1</v>
      </c>
      <c r="R240" s="392">
        <v>0</v>
      </c>
      <c r="S240" s="419"/>
      <c r="T240" s="423"/>
    </row>
    <row r="241" spans="1:20" ht="30">
      <c r="A241" s="386">
        <v>5</v>
      </c>
      <c r="B241" s="466" t="s">
        <v>713</v>
      </c>
      <c r="C241" s="386"/>
      <c r="D241" s="386"/>
      <c r="E241" s="408"/>
      <c r="F241" s="431" t="s">
        <v>123</v>
      </c>
      <c r="G241" s="397" t="s">
        <v>174</v>
      </c>
      <c r="H241" s="404" t="s">
        <v>705</v>
      </c>
      <c r="I241" s="428">
        <v>1773.9</v>
      </c>
      <c r="J241" s="405"/>
      <c r="K241" s="405"/>
      <c r="L241" s="405">
        <v>0</v>
      </c>
      <c r="M241" s="405">
        <f t="shared" si="26"/>
        <v>1</v>
      </c>
      <c r="N241" s="405">
        <v>0</v>
      </c>
      <c r="O241" s="405">
        <v>0</v>
      </c>
      <c r="P241" s="405">
        <v>0</v>
      </c>
      <c r="Q241" s="405">
        <v>1</v>
      </c>
      <c r="R241" s="392">
        <v>0</v>
      </c>
      <c r="S241" s="419"/>
      <c r="T241" s="423"/>
    </row>
    <row r="242" spans="1:20" ht="30">
      <c r="A242" s="386">
        <v>6</v>
      </c>
      <c r="B242" s="466" t="s">
        <v>714</v>
      </c>
      <c r="C242" s="386"/>
      <c r="D242" s="386"/>
      <c r="E242" s="408"/>
      <c r="F242" s="431" t="s">
        <v>123</v>
      </c>
      <c r="G242" s="397" t="s">
        <v>174</v>
      </c>
      <c r="H242" s="404" t="s">
        <v>705</v>
      </c>
      <c r="I242" s="428">
        <v>274</v>
      </c>
      <c r="J242" s="405"/>
      <c r="K242" s="405"/>
      <c r="L242" s="405">
        <v>0</v>
      </c>
      <c r="M242" s="405">
        <f t="shared" si="26"/>
        <v>1</v>
      </c>
      <c r="N242" s="405">
        <v>0</v>
      </c>
      <c r="O242" s="405">
        <v>0</v>
      </c>
      <c r="P242" s="405">
        <v>0</v>
      </c>
      <c r="Q242" s="405">
        <v>1</v>
      </c>
      <c r="R242" s="392">
        <v>0</v>
      </c>
      <c r="S242" s="419"/>
      <c r="T242" s="423"/>
    </row>
    <row r="243" spans="1:20" ht="29.25" customHeight="1">
      <c r="A243" s="386">
        <v>7</v>
      </c>
      <c r="B243" s="466" t="s">
        <v>715</v>
      </c>
      <c r="C243" s="386"/>
      <c r="D243" s="386"/>
      <c r="E243" s="408"/>
      <c r="F243" s="431" t="s">
        <v>129</v>
      </c>
      <c r="G243" s="397" t="s">
        <v>174</v>
      </c>
      <c r="H243" s="404" t="s">
        <v>705</v>
      </c>
      <c r="I243" s="428">
        <v>2106</v>
      </c>
      <c r="J243" s="405"/>
      <c r="K243" s="405"/>
      <c r="L243" s="405">
        <v>0</v>
      </c>
      <c r="M243" s="405">
        <f t="shared" si="26"/>
        <v>1</v>
      </c>
      <c r="N243" s="405">
        <v>0</v>
      </c>
      <c r="O243" s="405">
        <v>0</v>
      </c>
      <c r="P243" s="405">
        <v>0</v>
      </c>
      <c r="Q243" s="405">
        <v>1</v>
      </c>
      <c r="R243" s="392">
        <v>0</v>
      </c>
      <c r="S243" s="419"/>
      <c r="T243" s="423"/>
    </row>
    <row r="244" spans="1:20" ht="36.75" customHeight="1">
      <c r="A244" s="386">
        <v>8</v>
      </c>
      <c r="B244" s="461" t="s">
        <v>716</v>
      </c>
      <c r="C244" s="386"/>
      <c r="D244" s="386"/>
      <c r="E244" s="408"/>
      <c r="F244" s="431" t="s">
        <v>129</v>
      </c>
      <c r="G244" s="397" t="s">
        <v>174</v>
      </c>
      <c r="H244" s="404" t="s">
        <v>705</v>
      </c>
      <c r="I244" s="428">
        <v>704.6</v>
      </c>
      <c r="J244" s="405"/>
      <c r="K244" s="405"/>
      <c r="L244" s="405">
        <v>0</v>
      </c>
      <c r="M244" s="405">
        <f t="shared" si="26"/>
        <v>1</v>
      </c>
      <c r="N244" s="405">
        <v>0</v>
      </c>
      <c r="O244" s="405">
        <v>0</v>
      </c>
      <c r="P244" s="405">
        <v>0</v>
      </c>
      <c r="Q244" s="405">
        <v>1</v>
      </c>
      <c r="R244" s="392">
        <v>0</v>
      </c>
      <c r="S244" s="419"/>
      <c r="T244" s="423"/>
    </row>
    <row r="245" spans="1:20" ht="36.75" customHeight="1">
      <c r="A245" s="386">
        <v>9</v>
      </c>
      <c r="B245" s="467" t="s">
        <v>717</v>
      </c>
      <c r="C245" s="386"/>
      <c r="D245" s="386"/>
      <c r="E245" s="408"/>
      <c r="F245" s="431" t="s">
        <v>129</v>
      </c>
      <c r="G245" s="397" t="s">
        <v>174</v>
      </c>
      <c r="H245" s="404" t="s">
        <v>705</v>
      </c>
      <c r="I245" s="428">
        <v>689</v>
      </c>
      <c r="J245" s="405"/>
      <c r="K245" s="405"/>
      <c r="L245" s="405">
        <v>0</v>
      </c>
      <c r="M245" s="405">
        <f t="shared" si="26"/>
        <v>1</v>
      </c>
      <c r="N245" s="405">
        <v>0</v>
      </c>
      <c r="O245" s="405">
        <v>0</v>
      </c>
      <c r="P245" s="405">
        <v>0</v>
      </c>
      <c r="Q245" s="405">
        <v>1</v>
      </c>
      <c r="R245" s="392">
        <v>0</v>
      </c>
      <c r="S245" s="419"/>
      <c r="T245" s="423"/>
    </row>
    <row r="246" spans="1:20" ht="36" customHeight="1">
      <c r="A246" s="386">
        <v>10</v>
      </c>
      <c r="B246" s="467" t="s">
        <v>718</v>
      </c>
      <c r="C246" s="386"/>
      <c r="D246" s="386"/>
      <c r="E246" s="408"/>
      <c r="F246" s="431" t="s">
        <v>129</v>
      </c>
      <c r="G246" s="397" t="s">
        <v>174</v>
      </c>
      <c r="H246" s="404" t="s">
        <v>705</v>
      </c>
      <c r="I246" s="428">
        <v>247.05</v>
      </c>
      <c r="J246" s="405"/>
      <c r="K246" s="405"/>
      <c r="L246" s="405">
        <v>0</v>
      </c>
      <c r="M246" s="405">
        <f t="shared" si="26"/>
        <v>1</v>
      </c>
      <c r="N246" s="405">
        <v>0</v>
      </c>
      <c r="O246" s="405">
        <v>0</v>
      </c>
      <c r="P246" s="405">
        <v>0</v>
      </c>
      <c r="Q246" s="405">
        <v>1</v>
      </c>
      <c r="R246" s="392">
        <v>0</v>
      </c>
      <c r="S246" s="419"/>
      <c r="T246" s="423"/>
    </row>
    <row r="247" spans="1:20" ht="36.75" customHeight="1">
      <c r="A247" s="386">
        <v>11</v>
      </c>
      <c r="B247" s="467" t="s">
        <v>719</v>
      </c>
      <c r="C247" s="386"/>
      <c r="D247" s="386"/>
      <c r="E247" s="408"/>
      <c r="F247" s="431" t="s">
        <v>121</v>
      </c>
      <c r="G247" s="397" t="s">
        <v>174</v>
      </c>
      <c r="H247" s="404" t="s">
        <v>705</v>
      </c>
      <c r="I247" s="428">
        <v>3225</v>
      </c>
      <c r="J247" s="405"/>
      <c r="K247" s="405"/>
      <c r="L247" s="405">
        <v>0</v>
      </c>
      <c r="M247" s="405">
        <f t="shared" si="26"/>
        <v>1</v>
      </c>
      <c r="N247" s="405">
        <v>0</v>
      </c>
      <c r="O247" s="405">
        <v>0</v>
      </c>
      <c r="P247" s="405">
        <v>0</v>
      </c>
      <c r="Q247" s="405">
        <v>1</v>
      </c>
      <c r="R247" s="392">
        <v>0</v>
      </c>
      <c r="S247" s="419"/>
      <c r="T247" s="423"/>
    </row>
    <row r="248" spans="1:20" ht="36.75" customHeight="1">
      <c r="A248" s="386">
        <v>12</v>
      </c>
      <c r="B248" s="467" t="s">
        <v>720</v>
      </c>
      <c r="C248" s="386"/>
      <c r="D248" s="386"/>
      <c r="E248" s="408"/>
      <c r="F248" s="431" t="s">
        <v>121</v>
      </c>
      <c r="G248" s="397" t="s">
        <v>174</v>
      </c>
      <c r="H248" s="404" t="s">
        <v>705</v>
      </c>
      <c r="I248" s="428">
        <v>200</v>
      </c>
      <c r="J248" s="405"/>
      <c r="K248" s="405"/>
      <c r="L248" s="405">
        <v>0</v>
      </c>
      <c r="M248" s="405">
        <f t="shared" si="26"/>
        <v>1</v>
      </c>
      <c r="N248" s="405">
        <v>0</v>
      </c>
      <c r="O248" s="405">
        <v>0</v>
      </c>
      <c r="P248" s="405">
        <v>0</v>
      </c>
      <c r="Q248" s="405">
        <v>1</v>
      </c>
      <c r="R248" s="392">
        <v>0</v>
      </c>
      <c r="S248" s="419"/>
      <c r="T248" s="423"/>
    </row>
    <row r="249" spans="1:20" ht="36.75" customHeight="1">
      <c r="A249" s="386">
        <v>13</v>
      </c>
      <c r="B249" s="467" t="s">
        <v>721</v>
      </c>
      <c r="C249" s="386"/>
      <c r="D249" s="386"/>
      <c r="E249" s="408"/>
      <c r="F249" s="431" t="s">
        <v>121</v>
      </c>
      <c r="G249" s="397" t="s">
        <v>174</v>
      </c>
      <c r="H249" s="404" t="s">
        <v>705</v>
      </c>
      <c r="I249" s="428">
        <v>3520.0000000000005</v>
      </c>
      <c r="J249" s="405"/>
      <c r="K249" s="405"/>
      <c r="L249" s="405">
        <v>0</v>
      </c>
      <c r="M249" s="405">
        <f t="shared" si="26"/>
        <v>1</v>
      </c>
      <c r="N249" s="405">
        <v>0</v>
      </c>
      <c r="O249" s="405">
        <v>0</v>
      </c>
      <c r="P249" s="405">
        <v>0</v>
      </c>
      <c r="Q249" s="405">
        <v>1</v>
      </c>
      <c r="R249" s="392">
        <v>0</v>
      </c>
      <c r="S249" s="419"/>
      <c r="T249" s="423"/>
    </row>
    <row r="250" spans="1:20" ht="36.75" customHeight="1">
      <c r="A250" s="386">
        <v>14</v>
      </c>
      <c r="B250" s="467" t="s">
        <v>722</v>
      </c>
      <c r="C250" s="386"/>
      <c r="D250" s="386"/>
      <c r="E250" s="408"/>
      <c r="F250" s="431" t="s">
        <v>121</v>
      </c>
      <c r="G250" s="397" t="s">
        <v>174</v>
      </c>
      <c r="H250" s="404" t="s">
        <v>705</v>
      </c>
      <c r="I250" s="428">
        <v>2975</v>
      </c>
      <c r="J250" s="405"/>
      <c r="K250" s="405"/>
      <c r="L250" s="405">
        <v>0</v>
      </c>
      <c r="M250" s="405">
        <f t="shared" si="26"/>
        <v>1</v>
      </c>
      <c r="N250" s="405">
        <v>0</v>
      </c>
      <c r="O250" s="405">
        <v>0</v>
      </c>
      <c r="P250" s="405">
        <v>0</v>
      </c>
      <c r="Q250" s="405">
        <v>1</v>
      </c>
      <c r="R250" s="392">
        <v>0</v>
      </c>
      <c r="S250" s="419"/>
      <c r="T250" s="423"/>
    </row>
    <row r="251" spans="1:20" ht="36.75" customHeight="1">
      <c r="A251" s="386">
        <v>15</v>
      </c>
      <c r="B251" s="467" t="s">
        <v>723</v>
      </c>
      <c r="C251" s="386"/>
      <c r="D251" s="386"/>
      <c r="E251" s="408"/>
      <c r="F251" s="431" t="s">
        <v>121</v>
      </c>
      <c r="G251" s="397" t="s">
        <v>174</v>
      </c>
      <c r="H251" s="404" t="s">
        <v>705</v>
      </c>
      <c r="I251" s="428">
        <v>825.00000000000011</v>
      </c>
      <c r="J251" s="405"/>
      <c r="K251" s="405"/>
      <c r="L251" s="405">
        <v>0</v>
      </c>
      <c r="M251" s="405">
        <f t="shared" si="26"/>
        <v>1</v>
      </c>
      <c r="N251" s="405">
        <v>0</v>
      </c>
      <c r="O251" s="405">
        <v>0</v>
      </c>
      <c r="P251" s="405">
        <v>0</v>
      </c>
      <c r="Q251" s="405">
        <v>1</v>
      </c>
      <c r="R251" s="392">
        <v>0</v>
      </c>
      <c r="S251" s="419"/>
      <c r="T251" s="423"/>
    </row>
    <row r="252" spans="1:20" ht="36.75" customHeight="1">
      <c r="A252" s="386">
        <v>16</v>
      </c>
      <c r="B252" s="467" t="s">
        <v>724</v>
      </c>
      <c r="C252" s="386"/>
      <c r="D252" s="386"/>
      <c r="E252" s="408"/>
      <c r="F252" s="431" t="s">
        <v>121</v>
      </c>
      <c r="G252" s="397" t="s">
        <v>174</v>
      </c>
      <c r="H252" s="404" t="s">
        <v>705</v>
      </c>
      <c r="I252" s="428">
        <v>1500</v>
      </c>
      <c r="J252" s="405"/>
      <c r="K252" s="405"/>
      <c r="L252" s="405">
        <v>0</v>
      </c>
      <c r="M252" s="405">
        <f t="shared" si="26"/>
        <v>1</v>
      </c>
      <c r="N252" s="405">
        <v>0</v>
      </c>
      <c r="O252" s="405">
        <v>0</v>
      </c>
      <c r="P252" s="405">
        <v>0</v>
      </c>
      <c r="Q252" s="405">
        <v>1</v>
      </c>
      <c r="R252" s="392">
        <v>0</v>
      </c>
      <c r="S252" s="419"/>
      <c r="T252" s="423"/>
    </row>
    <row r="253" spans="1:20" ht="36.75" customHeight="1">
      <c r="A253" s="386">
        <v>17</v>
      </c>
      <c r="B253" s="396" t="s">
        <v>725</v>
      </c>
      <c r="C253" s="386"/>
      <c r="D253" s="386"/>
      <c r="E253" s="408"/>
      <c r="F253" s="431" t="s">
        <v>121</v>
      </c>
      <c r="G253" s="397" t="s">
        <v>174</v>
      </c>
      <c r="H253" s="404" t="s">
        <v>705</v>
      </c>
      <c r="I253" s="428">
        <v>2400</v>
      </c>
      <c r="J253" s="405"/>
      <c r="K253" s="405"/>
      <c r="L253" s="405">
        <v>0</v>
      </c>
      <c r="M253" s="405">
        <f t="shared" si="26"/>
        <v>1</v>
      </c>
      <c r="N253" s="405">
        <v>0</v>
      </c>
      <c r="O253" s="405">
        <v>0</v>
      </c>
      <c r="P253" s="405">
        <v>0</v>
      </c>
      <c r="Q253" s="405">
        <v>1</v>
      </c>
      <c r="R253" s="392">
        <v>0</v>
      </c>
      <c r="S253" s="419"/>
      <c r="T253" s="423"/>
    </row>
    <row r="254" spans="1:20" ht="36.75" customHeight="1">
      <c r="A254" s="386">
        <v>18</v>
      </c>
      <c r="B254" s="396" t="s">
        <v>726</v>
      </c>
      <c r="C254" s="386"/>
      <c r="D254" s="386"/>
      <c r="E254" s="408"/>
      <c r="F254" s="431" t="s">
        <v>121</v>
      </c>
      <c r="G254" s="397" t="s">
        <v>174</v>
      </c>
      <c r="H254" s="404" t="s">
        <v>705</v>
      </c>
      <c r="I254" s="428">
        <v>4650</v>
      </c>
      <c r="J254" s="405"/>
      <c r="K254" s="405"/>
      <c r="L254" s="405">
        <v>0</v>
      </c>
      <c r="M254" s="405">
        <f t="shared" si="26"/>
        <v>1</v>
      </c>
      <c r="N254" s="405">
        <v>0</v>
      </c>
      <c r="O254" s="405">
        <v>0</v>
      </c>
      <c r="P254" s="405">
        <v>0</v>
      </c>
      <c r="Q254" s="405">
        <v>1</v>
      </c>
      <c r="R254" s="392">
        <v>0</v>
      </c>
      <c r="S254" s="419"/>
      <c r="T254" s="423"/>
    </row>
    <row r="255" spans="1:20" ht="36.75" customHeight="1">
      <c r="A255" s="386">
        <v>19</v>
      </c>
      <c r="B255" s="396" t="s">
        <v>727</v>
      </c>
      <c r="C255" s="386"/>
      <c r="D255" s="386"/>
      <c r="E255" s="408"/>
      <c r="F255" s="431" t="s">
        <v>121</v>
      </c>
      <c r="G255" s="397" t="s">
        <v>174</v>
      </c>
      <c r="H255" s="404" t="s">
        <v>705</v>
      </c>
      <c r="I255" s="428">
        <v>900</v>
      </c>
      <c r="J255" s="405"/>
      <c r="K255" s="405"/>
      <c r="L255" s="405">
        <v>0</v>
      </c>
      <c r="M255" s="405">
        <f t="shared" si="26"/>
        <v>1</v>
      </c>
      <c r="N255" s="405">
        <v>0</v>
      </c>
      <c r="O255" s="405">
        <v>0</v>
      </c>
      <c r="P255" s="405">
        <v>0</v>
      </c>
      <c r="Q255" s="405">
        <v>1</v>
      </c>
      <c r="R255" s="392">
        <v>0</v>
      </c>
      <c r="S255" s="419"/>
      <c r="T255" s="423"/>
    </row>
    <row r="256" spans="1:20" ht="36.75" customHeight="1">
      <c r="A256" s="386">
        <v>20</v>
      </c>
      <c r="B256" s="396" t="s">
        <v>728</v>
      </c>
      <c r="C256" s="386"/>
      <c r="D256" s="386"/>
      <c r="E256" s="408"/>
      <c r="F256" s="431" t="s">
        <v>121</v>
      </c>
      <c r="G256" s="397" t="s">
        <v>174</v>
      </c>
      <c r="H256" s="404" t="s">
        <v>705</v>
      </c>
      <c r="I256" s="428">
        <v>750</v>
      </c>
      <c r="J256" s="405"/>
      <c r="K256" s="405"/>
      <c r="L256" s="405">
        <v>0</v>
      </c>
      <c r="M256" s="405">
        <f t="shared" si="26"/>
        <v>1</v>
      </c>
      <c r="N256" s="405">
        <v>0</v>
      </c>
      <c r="O256" s="405">
        <v>0</v>
      </c>
      <c r="P256" s="405">
        <v>0</v>
      </c>
      <c r="Q256" s="405">
        <v>1</v>
      </c>
      <c r="R256" s="392">
        <v>0</v>
      </c>
      <c r="S256" s="419"/>
      <c r="T256" s="423"/>
    </row>
    <row r="257" spans="1:20" ht="36.75" customHeight="1">
      <c r="A257" s="386">
        <v>21</v>
      </c>
      <c r="B257" s="396" t="s">
        <v>729</v>
      </c>
      <c r="C257" s="386"/>
      <c r="D257" s="386"/>
      <c r="E257" s="408"/>
      <c r="F257" s="431" t="s">
        <v>121</v>
      </c>
      <c r="G257" s="397" t="s">
        <v>174</v>
      </c>
      <c r="H257" s="404" t="s">
        <v>705</v>
      </c>
      <c r="I257" s="428">
        <v>854.99999999999989</v>
      </c>
      <c r="J257" s="405"/>
      <c r="K257" s="405"/>
      <c r="L257" s="405">
        <v>0</v>
      </c>
      <c r="M257" s="405">
        <f t="shared" si="26"/>
        <v>1</v>
      </c>
      <c r="N257" s="405">
        <v>0</v>
      </c>
      <c r="O257" s="405">
        <v>0</v>
      </c>
      <c r="P257" s="405">
        <v>0</v>
      </c>
      <c r="Q257" s="405">
        <v>1</v>
      </c>
      <c r="R257" s="392">
        <v>0</v>
      </c>
      <c r="S257" s="419"/>
      <c r="T257" s="423"/>
    </row>
    <row r="258" spans="1:20" ht="36.75" customHeight="1">
      <c r="A258" s="386">
        <v>22</v>
      </c>
      <c r="B258" s="396" t="s">
        <v>730</v>
      </c>
      <c r="C258" s="386"/>
      <c r="D258" s="386"/>
      <c r="E258" s="408"/>
      <c r="F258" s="431" t="s">
        <v>121</v>
      </c>
      <c r="G258" s="397" t="s">
        <v>174</v>
      </c>
      <c r="H258" s="404" t="s">
        <v>705</v>
      </c>
      <c r="I258" s="428">
        <v>1125</v>
      </c>
      <c r="J258" s="405"/>
      <c r="K258" s="405"/>
      <c r="L258" s="405">
        <v>0</v>
      </c>
      <c r="M258" s="405">
        <f t="shared" si="26"/>
        <v>1</v>
      </c>
      <c r="N258" s="405">
        <v>0</v>
      </c>
      <c r="O258" s="405">
        <v>0</v>
      </c>
      <c r="P258" s="405">
        <v>0</v>
      </c>
      <c r="Q258" s="405">
        <v>1</v>
      </c>
      <c r="R258" s="392">
        <v>0</v>
      </c>
      <c r="S258" s="419"/>
      <c r="T258" s="423"/>
    </row>
    <row r="259" spans="1:20" ht="36.75" customHeight="1">
      <c r="A259" s="386">
        <v>23</v>
      </c>
      <c r="B259" s="396" t="s">
        <v>731</v>
      </c>
      <c r="C259" s="386"/>
      <c r="D259" s="386"/>
      <c r="E259" s="408"/>
      <c r="F259" s="431" t="s">
        <v>121</v>
      </c>
      <c r="G259" s="397" t="s">
        <v>174</v>
      </c>
      <c r="H259" s="404" t="s">
        <v>705</v>
      </c>
      <c r="I259" s="428">
        <v>2100</v>
      </c>
      <c r="J259" s="405"/>
      <c r="K259" s="405"/>
      <c r="L259" s="405">
        <v>0</v>
      </c>
      <c r="M259" s="405">
        <f t="shared" si="26"/>
        <v>1</v>
      </c>
      <c r="N259" s="405">
        <v>0</v>
      </c>
      <c r="O259" s="405">
        <v>0</v>
      </c>
      <c r="P259" s="405">
        <v>0</v>
      </c>
      <c r="Q259" s="405">
        <v>1</v>
      </c>
      <c r="R259" s="392">
        <v>0</v>
      </c>
      <c r="S259" s="419"/>
      <c r="T259" s="423"/>
    </row>
    <row r="260" spans="1:20" ht="30" hidden="1">
      <c r="A260" s="386">
        <v>21</v>
      </c>
      <c r="B260" s="408"/>
      <c r="C260" s="386"/>
      <c r="D260" s="386"/>
      <c r="E260" s="408"/>
      <c r="F260" s="431"/>
      <c r="G260" s="397" t="s">
        <v>174</v>
      </c>
      <c r="H260" s="404" t="s">
        <v>705</v>
      </c>
      <c r="I260" s="428"/>
      <c r="J260" s="405"/>
      <c r="K260" s="405"/>
      <c r="L260" s="405">
        <v>0</v>
      </c>
      <c r="M260" s="405">
        <f t="shared" si="26"/>
        <v>0</v>
      </c>
      <c r="N260" s="405"/>
      <c r="O260" s="405"/>
      <c r="P260" s="405">
        <v>0</v>
      </c>
      <c r="Q260" s="405"/>
      <c r="R260" s="392">
        <v>0</v>
      </c>
      <c r="S260" s="419"/>
      <c r="T260" s="423"/>
    </row>
    <row r="261" spans="1:20" ht="30" hidden="1">
      <c r="A261" s="386">
        <v>22</v>
      </c>
      <c r="B261" s="408"/>
      <c r="C261" s="386"/>
      <c r="D261" s="386"/>
      <c r="E261" s="408"/>
      <c r="F261" s="431"/>
      <c r="G261" s="397" t="s">
        <v>174</v>
      </c>
      <c r="H261" s="404" t="s">
        <v>705</v>
      </c>
      <c r="I261" s="428"/>
      <c r="J261" s="405"/>
      <c r="K261" s="405"/>
      <c r="L261" s="405"/>
      <c r="M261" s="405">
        <f t="shared" si="26"/>
        <v>0</v>
      </c>
      <c r="N261" s="405"/>
      <c r="O261" s="405"/>
      <c r="P261" s="405"/>
      <c r="Q261" s="405"/>
      <c r="R261" s="392">
        <v>0</v>
      </c>
      <c r="S261" s="419"/>
      <c r="T261" s="423"/>
    </row>
    <row r="262" spans="1:20" ht="30" hidden="1">
      <c r="A262" s="386">
        <v>23</v>
      </c>
      <c r="B262" s="391"/>
      <c r="C262" s="381"/>
      <c r="D262" s="381"/>
      <c r="E262" s="391"/>
      <c r="F262" s="438"/>
      <c r="G262" s="397" t="s">
        <v>174</v>
      </c>
      <c r="H262" s="404" t="s">
        <v>705</v>
      </c>
      <c r="I262" s="405"/>
      <c r="J262" s="405"/>
      <c r="K262" s="405"/>
      <c r="L262" s="405"/>
      <c r="M262" s="405">
        <f t="shared" si="26"/>
        <v>0</v>
      </c>
      <c r="N262" s="405"/>
      <c r="O262" s="405"/>
      <c r="P262" s="405"/>
      <c r="Q262" s="405"/>
      <c r="R262" s="392">
        <v>0</v>
      </c>
      <c r="S262" s="419"/>
      <c r="T262" s="423"/>
    </row>
    <row r="263" spans="1:20" ht="30" hidden="1">
      <c r="A263" s="386">
        <v>24</v>
      </c>
      <c r="B263" s="406"/>
      <c r="C263" s="381"/>
      <c r="D263" s="381"/>
      <c r="E263" s="391"/>
      <c r="F263" s="438"/>
      <c r="G263" s="397" t="s">
        <v>174</v>
      </c>
      <c r="H263" s="404" t="s">
        <v>705</v>
      </c>
      <c r="I263" s="405"/>
      <c r="J263" s="405"/>
      <c r="K263" s="405"/>
      <c r="L263" s="405"/>
      <c r="M263" s="405">
        <f t="shared" si="26"/>
        <v>0</v>
      </c>
      <c r="N263" s="405"/>
      <c r="O263" s="405"/>
      <c r="P263" s="405"/>
      <c r="Q263" s="405"/>
      <c r="R263" s="392">
        <v>0</v>
      </c>
      <c r="S263" s="419"/>
      <c r="T263" s="423"/>
    </row>
    <row r="264" spans="1:20" ht="28.5">
      <c r="A264" s="381" t="s">
        <v>732</v>
      </c>
      <c r="B264" s="391" t="s">
        <v>733</v>
      </c>
      <c r="C264" s="381"/>
      <c r="D264" s="381"/>
      <c r="E264" s="391"/>
      <c r="F264" s="438"/>
      <c r="G264" s="401" t="s">
        <v>174</v>
      </c>
      <c r="H264" s="458" t="s">
        <v>705</v>
      </c>
      <c r="I264" s="405"/>
      <c r="J264" s="405"/>
      <c r="K264" s="405"/>
      <c r="L264" s="405">
        <v>0</v>
      </c>
      <c r="M264" s="392">
        <f>M265+M274</f>
        <v>14</v>
      </c>
      <c r="N264" s="392">
        <f>N265+N274</f>
        <v>0</v>
      </c>
      <c r="O264" s="392">
        <f>O265+O274</f>
        <v>0</v>
      </c>
      <c r="P264" s="392">
        <f>P265+P274</f>
        <v>0</v>
      </c>
      <c r="Q264" s="392">
        <f>Q265+Q274</f>
        <v>14</v>
      </c>
      <c r="R264" s="392">
        <v>0</v>
      </c>
      <c r="S264" s="419"/>
      <c r="T264" s="423"/>
    </row>
    <row r="265" spans="1:20" ht="30">
      <c r="A265" s="468" t="s">
        <v>734</v>
      </c>
      <c r="B265" s="469" t="s">
        <v>735</v>
      </c>
      <c r="C265" s="381"/>
      <c r="D265" s="381"/>
      <c r="E265" s="391"/>
      <c r="F265" s="438"/>
      <c r="G265" s="401"/>
      <c r="H265" s="404"/>
      <c r="I265" s="470">
        <f>SUM(I266:I273)</f>
        <v>13120</v>
      </c>
      <c r="J265" s="471"/>
      <c r="K265" s="471"/>
      <c r="L265" s="471"/>
      <c r="M265" s="470">
        <f>SUM(M266:M273)</f>
        <v>8</v>
      </c>
      <c r="N265" s="470">
        <f>SUM(N266:N273)</f>
        <v>0</v>
      </c>
      <c r="O265" s="470">
        <f>SUM(O266:O273)</f>
        <v>0</v>
      </c>
      <c r="P265" s="470">
        <f>SUM(P266:P273)</f>
        <v>0</v>
      </c>
      <c r="Q265" s="470">
        <f>SUM(Q266:Q273)</f>
        <v>8</v>
      </c>
      <c r="R265" s="392">
        <v>0</v>
      </c>
      <c r="S265" s="419"/>
      <c r="T265" s="423"/>
    </row>
    <row r="266" spans="1:20" ht="30">
      <c r="A266" s="386">
        <v>1</v>
      </c>
      <c r="B266" s="406" t="s">
        <v>736</v>
      </c>
      <c r="C266" s="406"/>
      <c r="D266" s="409"/>
      <c r="E266" s="406"/>
      <c r="F266" s="431" t="s">
        <v>737</v>
      </c>
      <c r="G266" s="397" t="s">
        <v>174</v>
      </c>
      <c r="H266" s="404" t="s">
        <v>705</v>
      </c>
      <c r="I266" s="463">
        <v>1700</v>
      </c>
      <c r="J266" s="405"/>
      <c r="K266" s="405"/>
      <c r="L266" s="405">
        <v>0</v>
      </c>
      <c r="M266" s="405">
        <f t="shared" si="26"/>
        <v>1</v>
      </c>
      <c r="N266" s="405">
        <v>0</v>
      </c>
      <c r="O266" s="405">
        <v>0</v>
      </c>
      <c r="P266" s="405">
        <v>0</v>
      </c>
      <c r="Q266" s="405">
        <v>1</v>
      </c>
      <c r="R266" s="392">
        <v>0</v>
      </c>
      <c r="S266" s="419"/>
      <c r="T266" s="423"/>
    </row>
    <row r="267" spans="1:20" ht="30">
      <c r="A267" s="386">
        <v>2</v>
      </c>
      <c r="B267" s="406" t="s">
        <v>738</v>
      </c>
      <c r="C267" s="406"/>
      <c r="D267" s="386"/>
      <c r="E267" s="408"/>
      <c r="F267" s="431" t="s">
        <v>737</v>
      </c>
      <c r="G267" s="397" t="s">
        <v>174</v>
      </c>
      <c r="H267" s="404" t="s">
        <v>705</v>
      </c>
      <c r="I267" s="428">
        <v>1700</v>
      </c>
      <c r="J267" s="405"/>
      <c r="K267" s="405"/>
      <c r="L267" s="405">
        <v>0</v>
      </c>
      <c r="M267" s="405">
        <f t="shared" si="26"/>
        <v>1</v>
      </c>
      <c r="N267" s="405">
        <v>0</v>
      </c>
      <c r="O267" s="405">
        <v>0</v>
      </c>
      <c r="P267" s="405">
        <v>0</v>
      </c>
      <c r="Q267" s="405">
        <v>1</v>
      </c>
      <c r="R267" s="392">
        <v>0</v>
      </c>
      <c r="S267" s="419"/>
      <c r="T267" s="423"/>
    </row>
    <row r="268" spans="1:20" ht="30">
      <c r="A268" s="386">
        <v>3</v>
      </c>
      <c r="B268" s="406" t="s">
        <v>739</v>
      </c>
      <c r="C268" s="406"/>
      <c r="D268" s="386"/>
      <c r="E268" s="408"/>
      <c r="F268" s="431" t="s">
        <v>737</v>
      </c>
      <c r="G268" s="397" t="s">
        <v>174</v>
      </c>
      <c r="H268" s="404" t="s">
        <v>705</v>
      </c>
      <c r="I268" s="428">
        <v>1870</v>
      </c>
      <c r="J268" s="405"/>
      <c r="K268" s="405"/>
      <c r="L268" s="405">
        <v>0</v>
      </c>
      <c r="M268" s="405">
        <f t="shared" si="26"/>
        <v>1</v>
      </c>
      <c r="N268" s="405">
        <v>0</v>
      </c>
      <c r="O268" s="405">
        <v>0</v>
      </c>
      <c r="P268" s="405">
        <v>0</v>
      </c>
      <c r="Q268" s="405">
        <v>1</v>
      </c>
      <c r="R268" s="392">
        <v>0</v>
      </c>
      <c r="S268" s="419"/>
      <c r="T268" s="423"/>
    </row>
    <row r="269" spans="1:20" ht="30">
      <c r="A269" s="386">
        <v>4</v>
      </c>
      <c r="B269" s="406" t="s">
        <v>740</v>
      </c>
      <c r="C269" s="406"/>
      <c r="D269" s="386"/>
      <c r="E269" s="408"/>
      <c r="F269" s="431" t="s">
        <v>737</v>
      </c>
      <c r="G269" s="397" t="s">
        <v>174</v>
      </c>
      <c r="H269" s="404" t="s">
        <v>705</v>
      </c>
      <c r="I269" s="428">
        <v>1700</v>
      </c>
      <c r="J269" s="405"/>
      <c r="K269" s="405"/>
      <c r="L269" s="405">
        <v>0</v>
      </c>
      <c r="M269" s="405">
        <f t="shared" si="26"/>
        <v>1</v>
      </c>
      <c r="N269" s="405">
        <v>0</v>
      </c>
      <c r="O269" s="405">
        <v>0</v>
      </c>
      <c r="P269" s="405">
        <v>0</v>
      </c>
      <c r="Q269" s="405">
        <v>1</v>
      </c>
      <c r="R269" s="392">
        <v>0</v>
      </c>
      <c r="S269" s="419"/>
      <c r="T269" s="423"/>
    </row>
    <row r="270" spans="1:20" ht="30">
      <c r="A270" s="386">
        <v>5</v>
      </c>
      <c r="B270" s="406" t="s">
        <v>741</v>
      </c>
      <c r="C270" s="406"/>
      <c r="D270" s="386"/>
      <c r="E270" s="408"/>
      <c r="F270" s="431" t="s">
        <v>737</v>
      </c>
      <c r="G270" s="397" t="s">
        <v>174</v>
      </c>
      <c r="H270" s="404" t="s">
        <v>705</v>
      </c>
      <c r="I270" s="428">
        <v>850</v>
      </c>
      <c r="J270" s="405"/>
      <c r="K270" s="405"/>
      <c r="L270" s="405">
        <v>0</v>
      </c>
      <c r="M270" s="405">
        <f t="shared" si="26"/>
        <v>1</v>
      </c>
      <c r="N270" s="405">
        <v>0</v>
      </c>
      <c r="O270" s="405">
        <v>0</v>
      </c>
      <c r="P270" s="405">
        <v>0</v>
      </c>
      <c r="Q270" s="405">
        <v>1</v>
      </c>
      <c r="R270" s="392">
        <v>0</v>
      </c>
      <c r="S270" s="419"/>
      <c r="T270" s="423"/>
    </row>
    <row r="271" spans="1:20" ht="30">
      <c r="A271" s="386">
        <v>6</v>
      </c>
      <c r="B271" s="406" t="s">
        <v>742</v>
      </c>
      <c r="C271" s="406"/>
      <c r="D271" s="386"/>
      <c r="E271" s="408"/>
      <c r="F271" s="431" t="s">
        <v>737</v>
      </c>
      <c r="G271" s="397" t="s">
        <v>174</v>
      </c>
      <c r="H271" s="404" t="s">
        <v>705</v>
      </c>
      <c r="I271" s="428">
        <v>2550</v>
      </c>
      <c r="J271" s="405"/>
      <c r="K271" s="405"/>
      <c r="L271" s="405">
        <v>0</v>
      </c>
      <c r="M271" s="405">
        <f t="shared" si="26"/>
        <v>1</v>
      </c>
      <c r="N271" s="405">
        <v>0</v>
      </c>
      <c r="O271" s="405">
        <v>0</v>
      </c>
      <c r="P271" s="405">
        <v>0</v>
      </c>
      <c r="Q271" s="405">
        <v>1</v>
      </c>
      <c r="R271" s="392">
        <v>0</v>
      </c>
      <c r="S271" s="419"/>
      <c r="T271" s="423"/>
    </row>
    <row r="272" spans="1:20" ht="30">
      <c r="A272" s="386">
        <v>7</v>
      </c>
      <c r="B272" s="406" t="s">
        <v>743</v>
      </c>
      <c r="C272" s="406"/>
      <c r="D272" s="386"/>
      <c r="E272" s="408"/>
      <c r="F272" s="431" t="s">
        <v>737</v>
      </c>
      <c r="G272" s="397" t="s">
        <v>174</v>
      </c>
      <c r="H272" s="404" t="s">
        <v>705</v>
      </c>
      <c r="I272" s="428">
        <v>1250</v>
      </c>
      <c r="J272" s="405"/>
      <c r="K272" s="405"/>
      <c r="L272" s="405">
        <v>0</v>
      </c>
      <c r="M272" s="405">
        <f t="shared" si="26"/>
        <v>1</v>
      </c>
      <c r="N272" s="405">
        <v>0</v>
      </c>
      <c r="O272" s="405">
        <v>0</v>
      </c>
      <c r="P272" s="405">
        <v>0</v>
      </c>
      <c r="Q272" s="405">
        <v>1</v>
      </c>
      <c r="R272" s="392">
        <v>0</v>
      </c>
      <c r="S272" s="419"/>
      <c r="T272" s="423"/>
    </row>
    <row r="273" spans="1:20" ht="30">
      <c r="A273" s="386">
        <v>8</v>
      </c>
      <c r="B273" s="406" t="s">
        <v>744</v>
      </c>
      <c r="C273" s="406"/>
      <c r="D273" s="386"/>
      <c r="E273" s="408"/>
      <c r="F273" s="431" t="s">
        <v>737</v>
      </c>
      <c r="G273" s="397" t="s">
        <v>174</v>
      </c>
      <c r="H273" s="404" t="s">
        <v>705</v>
      </c>
      <c r="I273" s="428">
        <v>1500</v>
      </c>
      <c r="J273" s="405"/>
      <c r="K273" s="405"/>
      <c r="L273" s="405">
        <v>0</v>
      </c>
      <c r="M273" s="405">
        <f t="shared" si="26"/>
        <v>1</v>
      </c>
      <c r="N273" s="405">
        <v>0</v>
      </c>
      <c r="O273" s="405">
        <v>0</v>
      </c>
      <c r="P273" s="405">
        <v>0</v>
      </c>
      <c r="Q273" s="405">
        <v>1</v>
      </c>
      <c r="R273" s="392">
        <v>0</v>
      </c>
      <c r="S273" s="419"/>
      <c r="T273" s="423"/>
    </row>
    <row r="274" spans="1:20" ht="30">
      <c r="A274" s="468" t="s">
        <v>745</v>
      </c>
      <c r="B274" s="469" t="s">
        <v>746</v>
      </c>
      <c r="C274" s="432"/>
      <c r="D274" s="432"/>
      <c r="E274" s="472"/>
      <c r="F274" s="473"/>
      <c r="G274" s="474" t="s">
        <v>174</v>
      </c>
      <c r="H274" s="475" t="s">
        <v>705</v>
      </c>
      <c r="I274" s="476">
        <f>SUM(I275:I280)</f>
        <v>12210</v>
      </c>
      <c r="J274" s="471"/>
      <c r="K274" s="471"/>
      <c r="L274" s="471">
        <v>0</v>
      </c>
      <c r="M274" s="470">
        <v>6</v>
      </c>
      <c r="N274" s="405">
        <v>0</v>
      </c>
      <c r="O274" s="405">
        <v>0</v>
      </c>
      <c r="P274" s="405">
        <v>0</v>
      </c>
      <c r="Q274" s="470">
        <v>6</v>
      </c>
      <c r="R274" s="392">
        <v>0</v>
      </c>
      <c r="S274" s="419"/>
      <c r="T274" s="423"/>
    </row>
    <row r="275" spans="1:20" ht="30">
      <c r="A275" s="386">
        <v>1</v>
      </c>
      <c r="B275" s="408" t="s">
        <v>747</v>
      </c>
      <c r="C275" s="386"/>
      <c r="D275" s="386"/>
      <c r="E275" s="408"/>
      <c r="F275" s="431" t="s">
        <v>126</v>
      </c>
      <c r="G275" s="397" t="s">
        <v>174</v>
      </c>
      <c r="H275" s="404" t="s">
        <v>705</v>
      </c>
      <c r="I275" s="428">
        <v>1800</v>
      </c>
      <c r="J275" s="405"/>
      <c r="K275" s="405"/>
      <c r="L275" s="405">
        <v>0</v>
      </c>
      <c r="M275" s="405">
        <f t="shared" si="26"/>
        <v>1</v>
      </c>
      <c r="N275" s="405">
        <v>0</v>
      </c>
      <c r="O275" s="405">
        <v>0</v>
      </c>
      <c r="P275" s="405">
        <v>0</v>
      </c>
      <c r="Q275" s="405">
        <v>1</v>
      </c>
      <c r="R275" s="392">
        <v>0</v>
      </c>
      <c r="S275" s="419"/>
      <c r="T275" s="423"/>
    </row>
    <row r="276" spans="1:20" ht="30">
      <c r="A276" s="386">
        <v>2</v>
      </c>
      <c r="B276" s="408" t="s">
        <v>748</v>
      </c>
      <c r="C276" s="386"/>
      <c r="D276" s="386"/>
      <c r="E276" s="408"/>
      <c r="F276" s="431" t="s">
        <v>126</v>
      </c>
      <c r="G276" s="397" t="s">
        <v>174</v>
      </c>
      <c r="H276" s="404" t="s">
        <v>705</v>
      </c>
      <c r="I276" s="428">
        <v>2850</v>
      </c>
      <c r="J276" s="405"/>
      <c r="K276" s="405"/>
      <c r="L276" s="405">
        <v>0</v>
      </c>
      <c r="M276" s="405">
        <f t="shared" si="26"/>
        <v>1</v>
      </c>
      <c r="N276" s="405">
        <v>0</v>
      </c>
      <c r="O276" s="405">
        <v>0</v>
      </c>
      <c r="P276" s="405">
        <v>0</v>
      </c>
      <c r="Q276" s="405">
        <v>1</v>
      </c>
      <c r="R276" s="392">
        <v>0</v>
      </c>
      <c r="S276" s="419"/>
      <c r="T276" s="423"/>
    </row>
    <row r="277" spans="1:20" ht="30">
      <c r="A277" s="386">
        <v>3</v>
      </c>
      <c r="B277" s="408" t="s">
        <v>749</v>
      </c>
      <c r="C277" s="386"/>
      <c r="D277" s="386"/>
      <c r="E277" s="408"/>
      <c r="F277" s="431" t="s">
        <v>126</v>
      </c>
      <c r="G277" s="397" t="s">
        <v>174</v>
      </c>
      <c r="H277" s="404" t="s">
        <v>705</v>
      </c>
      <c r="I277" s="428">
        <v>750</v>
      </c>
      <c r="J277" s="405"/>
      <c r="K277" s="405"/>
      <c r="L277" s="405">
        <v>0</v>
      </c>
      <c r="M277" s="405">
        <f t="shared" si="26"/>
        <v>1</v>
      </c>
      <c r="N277" s="405">
        <v>0</v>
      </c>
      <c r="O277" s="405">
        <v>0</v>
      </c>
      <c r="P277" s="405">
        <v>0</v>
      </c>
      <c r="Q277" s="405">
        <v>1</v>
      </c>
      <c r="R277" s="392">
        <v>0</v>
      </c>
      <c r="S277" s="419"/>
      <c r="T277" s="423"/>
    </row>
    <row r="278" spans="1:20" ht="30">
      <c r="A278" s="386">
        <v>4</v>
      </c>
      <c r="B278" s="408" t="s">
        <v>750</v>
      </c>
      <c r="C278" s="386"/>
      <c r="D278" s="386"/>
      <c r="E278" s="408"/>
      <c r="F278" s="431" t="s">
        <v>126</v>
      </c>
      <c r="G278" s="397" t="s">
        <v>174</v>
      </c>
      <c r="H278" s="404" t="s">
        <v>705</v>
      </c>
      <c r="I278" s="428">
        <v>1200</v>
      </c>
      <c r="J278" s="405"/>
      <c r="K278" s="405"/>
      <c r="L278" s="405">
        <v>0</v>
      </c>
      <c r="M278" s="405">
        <f t="shared" si="26"/>
        <v>1</v>
      </c>
      <c r="N278" s="405">
        <v>0</v>
      </c>
      <c r="O278" s="405">
        <v>0</v>
      </c>
      <c r="P278" s="405">
        <v>0</v>
      </c>
      <c r="Q278" s="405">
        <v>1</v>
      </c>
      <c r="R278" s="392">
        <v>0</v>
      </c>
      <c r="S278" s="419"/>
      <c r="T278" s="423"/>
    </row>
    <row r="279" spans="1:20" ht="30">
      <c r="A279" s="386">
        <v>5</v>
      </c>
      <c r="B279" s="408" t="s">
        <v>751</v>
      </c>
      <c r="C279" s="386"/>
      <c r="D279" s="386"/>
      <c r="E279" s="408"/>
      <c r="F279" s="431" t="s">
        <v>126</v>
      </c>
      <c r="G279" s="397" t="s">
        <v>174</v>
      </c>
      <c r="H279" s="404" t="s">
        <v>705</v>
      </c>
      <c r="I279" s="428">
        <v>810</v>
      </c>
      <c r="J279" s="405"/>
      <c r="K279" s="405"/>
      <c r="L279" s="405">
        <v>0</v>
      </c>
      <c r="M279" s="405">
        <f t="shared" si="26"/>
        <v>1</v>
      </c>
      <c r="N279" s="405">
        <v>0</v>
      </c>
      <c r="O279" s="405">
        <v>0</v>
      </c>
      <c r="P279" s="405">
        <v>0</v>
      </c>
      <c r="Q279" s="405">
        <v>1</v>
      </c>
      <c r="R279" s="392">
        <v>0</v>
      </c>
      <c r="S279" s="419"/>
      <c r="T279" s="423"/>
    </row>
    <row r="280" spans="1:20" ht="30">
      <c r="A280" s="386">
        <v>6</v>
      </c>
      <c r="B280" s="408" t="s">
        <v>752</v>
      </c>
      <c r="C280" s="386"/>
      <c r="D280" s="386"/>
      <c r="E280" s="408"/>
      <c r="F280" s="431" t="s">
        <v>126</v>
      </c>
      <c r="G280" s="397" t="s">
        <v>174</v>
      </c>
      <c r="H280" s="404" t="s">
        <v>705</v>
      </c>
      <c r="I280" s="428">
        <v>4800</v>
      </c>
      <c r="J280" s="405"/>
      <c r="K280" s="405"/>
      <c r="L280" s="405">
        <v>0</v>
      </c>
      <c r="M280" s="405">
        <f t="shared" si="26"/>
        <v>1</v>
      </c>
      <c r="N280" s="405">
        <v>0</v>
      </c>
      <c r="O280" s="405">
        <v>0</v>
      </c>
      <c r="P280" s="405">
        <v>0</v>
      </c>
      <c r="Q280" s="405">
        <v>1</v>
      </c>
      <c r="R280" s="392">
        <v>0</v>
      </c>
      <c r="S280" s="419"/>
      <c r="T280" s="423"/>
    </row>
    <row r="281" spans="1:20" hidden="1">
      <c r="A281" s="386">
        <v>7</v>
      </c>
      <c r="B281" s="408"/>
      <c r="C281" s="386"/>
      <c r="D281" s="386"/>
      <c r="E281" s="408"/>
      <c r="F281" s="431"/>
      <c r="G281" s="397"/>
      <c r="H281" s="404"/>
      <c r="I281" s="428"/>
      <c r="J281" s="405"/>
      <c r="K281" s="405"/>
      <c r="L281" s="405">
        <v>0</v>
      </c>
      <c r="M281" s="405">
        <f t="shared" si="26"/>
        <v>0</v>
      </c>
      <c r="N281" s="405"/>
      <c r="O281" s="405"/>
      <c r="P281" s="405">
        <v>0</v>
      </c>
      <c r="Q281" s="405"/>
      <c r="R281" s="392">
        <v>0</v>
      </c>
      <c r="S281" s="419"/>
      <c r="T281" s="423"/>
    </row>
    <row r="282" spans="1:20" hidden="1">
      <c r="A282" s="386">
        <v>8</v>
      </c>
      <c r="C282" s="386"/>
      <c r="D282" s="386"/>
      <c r="E282" s="408"/>
      <c r="F282" s="431"/>
      <c r="G282" s="397"/>
      <c r="H282" s="404"/>
      <c r="I282" s="428"/>
      <c r="J282" s="405"/>
      <c r="K282" s="405"/>
      <c r="L282" s="405"/>
      <c r="M282" s="405">
        <f t="shared" si="26"/>
        <v>0</v>
      </c>
      <c r="N282" s="405"/>
      <c r="O282" s="405"/>
      <c r="P282" s="405"/>
      <c r="Q282" s="405"/>
      <c r="R282" s="392">
        <v>0</v>
      </c>
      <c r="S282" s="419"/>
      <c r="T282" s="423"/>
    </row>
    <row r="283" spans="1:20">
      <c r="A283" s="381" t="s">
        <v>438</v>
      </c>
      <c r="B283" s="391" t="s">
        <v>439</v>
      </c>
      <c r="C283" s="381"/>
      <c r="D283" s="381"/>
      <c r="E283" s="391"/>
      <c r="F283" s="431"/>
      <c r="G283" s="397"/>
      <c r="H283" s="404"/>
      <c r="I283" s="405"/>
      <c r="J283" s="405"/>
      <c r="K283" s="405"/>
      <c r="L283" s="405">
        <v>0</v>
      </c>
      <c r="M283" s="392">
        <f>M304</f>
        <v>7</v>
      </c>
      <c r="N283" s="392"/>
      <c r="O283" s="392"/>
      <c r="P283" s="392">
        <v>0</v>
      </c>
      <c r="Q283" s="392">
        <f>Q304</f>
        <v>7</v>
      </c>
      <c r="R283" s="392">
        <v>0</v>
      </c>
      <c r="S283" s="419"/>
      <c r="T283" s="423"/>
    </row>
    <row r="284" spans="1:20" hidden="1">
      <c r="A284" s="386">
        <v>1</v>
      </c>
      <c r="B284" s="391"/>
      <c r="C284" s="381"/>
      <c r="D284" s="381"/>
      <c r="E284" s="391"/>
      <c r="F284" s="431"/>
      <c r="G284" s="397"/>
      <c r="H284" s="404"/>
      <c r="I284" s="405"/>
      <c r="J284" s="405"/>
      <c r="K284" s="405"/>
      <c r="L284" s="405">
        <v>0</v>
      </c>
      <c r="M284" s="405">
        <f t="shared" si="26"/>
        <v>0</v>
      </c>
      <c r="N284" s="405"/>
      <c r="O284" s="405"/>
      <c r="P284" s="405">
        <v>0</v>
      </c>
      <c r="Q284" s="405">
        <v>0</v>
      </c>
      <c r="R284" s="392"/>
      <c r="S284" s="419"/>
      <c r="T284" s="423"/>
    </row>
    <row r="285" spans="1:20" ht="30" hidden="1">
      <c r="A285" s="386">
        <v>2</v>
      </c>
      <c r="B285" s="407"/>
      <c r="C285" s="409"/>
      <c r="D285" s="409"/>
      <c r="E285" s="407"/>
      <c r="F285" s="416"/>
      <c r="G285" s="397" t="s">
        <v>174</v>
      </c>
      <c r="H285" s="404"/>
      <c r="I285" s="405"/>
      <c r="J285" s="405"/>
      <c r="K285" s="405"/>
      <c r="L285" s="405">
        <v>0</v>
      </c>
      <c r="M285" s="405">
        <f t="shared" si="26"/>
        <v>1</v>
      </c>
      <c r="N285" s="405"/>
      <c r="O285" s="405"/>
      <c r="P285" s="405">
        <v>0</v>
      </c>
      <c r="Q285" s="405">
        <v>1</v>
      </c>
      <c r="R285" s="405"/>
      <c r="S285" s="419"/>
      <c r="T285" s="423"/>
    </row>
    <row r="286" spans="1:20" ht="30" hidden="1">
      <c r="A286" s="386">
        <v>3</v>
      </c>
      <c r="B286" s="406"/>
      <c r="C286" s="409"/>
      <c r="D286" s="409"/>
      <c r="E286" s="406"/>
      <c r="F286" s="431"/>
      <c r="G286" s="397" t="s">
        <v>174</v>
      </c>
      <c r="H286" s="404"/>
      <c r="I286" s="405"/>
      <c r="J286" s="405"/>
      <c r="K286" s="405"/>
      <c r="L286" s="405">
        <v>0</v>
      </c>
      <c r="M286" s="405">
        <f t="shared" si="26"/>
        <v>1</v>
      </c>
      <c r="N286" s="405"/>
      <c r="O286" s="405"/>
      <c r="P286" s="405">
        <v>0</v>
      </c>
      <c r="Q286" s="405">
        <v>1</v>
      </c>
      <c r="R286" s="405"/>
      <c r="S286" s="419"/>
      <c r="T286" s="423"/>
    </row>
    <row r="287" spans="1:20" hidden="1">
      <c r="A287" s="386">
        <v>4</v>
      </c>
      <c r="B287" s="391"/>
      <c r="C287" s="381"/>
      <c r="D287" s="381"/>
      <c r="E287" s="391"/>
      <c r="F287" s="431"/>
      <c r="G287" s="431"/>
      <c r="H287" s="404"/>
      <c r="I287" s="405"/>
      <c r="J287" s="405"/>
      <c r="K287" s="405"/>
      <c r="L287" s="405">
        <v>0</v>
      </c>
      <c r="M287" s="405">
        <f t="shared" si="26"/>
        <v>0</v>
      </c>
      <c r="N287" s="405"/>
      <c r="O287" s="405"/>
      <c r="P287" s="405">
        <v>0</v>
      </c>
      <c r="Q287" s="405"/>
      <c r="R287" s="405"/>
      <c r="S287" s="419"/>
      <c r="T287" s="423"/>
    </row>
    <row r="288" spans="1:20" ht="30" hidden="1">
      <c r="A288" s="386">
        <v>5</v>
      </c>
      <c r="B288" s="406"/>
      <c r="C288" s="409"/>
      <c r="D288" s="409"/>
      <c r="E288" s="406"/>
      <c r="F288" s="409"/>
      <c r="G288" s="397" t="s">
        <v>174</v>
      </c>
      <c r="H288" s="404"/>
      <c r="I288" s="405"/>
      <c r="J288" s="405"/>
      <c r="K288" s="405"/>
      <c r="L288" s="405">
        <v>0</v>
      </c>
      <c r="M288" s="405">
        <f t="shared" si="26"/>
        <v>1</v>
      </c>
      <c r="N288" s="405"/>
      <c r="O288" s="405"/>
      <c r="P288" s="405">
        <v>0</v>
      </c>
      <c r="Q288" s="405">
        <v>1</v>
      </c>
      <c r="R288" s="405"/>
      <c r="S288" s="419"/>
      <c r="T288" s="423"/>
    </row>
    <row r="289" spans="1:20" ht="30" hidden="1">
      <c r="A289" s="386">
        <v>6</v>
      </c>
      <c r="B289" s="406"/>
      <c r="C289" s="409"/>
      <c r="D289" s="409"/>
      <c r="E289" s="406"/>
      <c r="F289" s="409"/>
      <c r="G289" s="397" t="s">
        <v>174</v>
      </c>
      <c r="H289" s="404"/>
      <c r="I289" s="405"/>
      <c r="J289" s="405"/>
      <c r="K289" s="405"/>
      <c r="L289" s="405">
        <v>0</v>
      </c>
      <c r="M289" s="405">
        <f t="shared" si="26"/>
        <v>1</v>
      </c>
      <c r="N289" s="405"/>
      <c r="O289" s="405"/>
      <c r="P289" s="405">
        <v>0</v>
      </c>
      <c r="Q289" s="405">
        <v>1</v>
      </c>
      <c r="R289" s="405"/>
      <c r="S289" s="419"/>
      <c r="T289" s="423"/>
    </row>
    <row r="290" spans="1:20" ht="30" hidden="1">
      <c r="A290" s="386">
        <v>7</v>
      </c>
      <c r="B290" s="406"/>
      <c r="C290" s="409"/>
      <c r="D290" s="409"/>
      <c r="E290" s="406"/>
      <c r="F290" s="409"/>
      <c r="G290" s="397" t="s">
        <v>174</v>
      </c>
      <c r="H290" s="404"/>
      <c r="I290" s="405"/>
      <c r="J290" s="405"/>
      <c r="K290" s="405"/>
      <c r="L290" s="405">
        <v>0</v>
      </c>
      <c r="M290" s="405">
        <f t="shared" si="26"/>
        <v>1</v>
      </c>
      <c r="N290" s="405"/>
      <c r="O290" s="405"/>
      <c r="P290" s="405">
        <v>0</v>
      </c>
      <c r="Q290" s="405">
        <v>1</v>
      </c>
      <c r="R290" s="405"/>
      <c r="S290" s="419"/>
      <c r="T290" s="423"/>
    </row>
    <row r="291" spans="1:20" ht="30" hidden="1">
      <c r="A291" s="386">
        <v>8</v>
      </c>
      <c r="B291" s="406"/>
      <c r="C291" s="409"/>
      <c r="D291" s="409"/>
      <c r="E291" s="406"/>
      <c r="F291" s="431"/>
      <c r="G291" s="397" t="s">
        <v>174</v>
      </c>
      <c r="H291" s="404"/>
      <c r="I291" s="405"/>
      <c r="J291" s="405"/>
      <c r="K291" s="405"/>
      <c r="L291" s="405">
        <v>0</v>
      </c>
      <c r="M291" s="405">
        <f t="shared" si="26"/>
        <v>1</v>
      </c>
      <c r="N291" s="405"/>
      <c r="O291" s="405"/>
      <c r="P291" s="405">
        <v>0</v>
      </c>
      <c r="Q291" s="405">
        <v>1</v>
      </c>
      <c r="R291" s="405"/>
      <c r="S291" s="419"/>
      <c r="T291" s="423"/>
    </row>
    <row r="292" spans="1:20" hidden="1">
      <c r="A292" s="386">
        <v>9</v>
      </c>
      <c r="B292" s="391"/>
      <c r="C292" s="381"/>
      <c r="D292" s="381"/>
      <c r="E292" s="391"/>
      <c r="F292" s="431"/>
      <c r="G292" s="431"/>
      <c r="H292" s="404"/>
      <c r="I292" s="405"/>
      <c r="J292" s="405"/>
      <c r="K292" s="405"/>
      <c r="L292" s="405">
        <v>0</v>
      </c>
      <c r="M292" s="405">
        <f t="shared" si="26"/>
        <v>0</v>
      </c>
      <c r="N292" s="405"/>
      <c r="O292" s="405"/>
      <c r="P292" s="405">
        <v>0</v>
      </c>
      <c r="Q292" s="405"/>
      <c r="R292" s="405"/>
      <c r="S292" s="419"/>
      <c r="T292" s="423"/>
    </row>
    <row r="293" spans="1:20" ht="30" hidden="1">
      <c r="A293" s="386">
        <v>10</v>
      </c>
      <c r="B293" s="406"/>
      <c r="C293" s="409"/>
      <c r="D293" s="409"/>
      <c r="E293" s="406"/>
      <c r="F293" s="409"/>
      <c r="G293" s="397" t="s">
        <v>174</v>
      </c>
      <c r="H293" s="404"/>
      <c r="I293" s="405"/>
      <c r="J293" s="405"/>
      <c r="K293" s="405"/>
      <c r="L293" s="405">
        <v>0</v>
      </c>
      <c r="M293" s="405">
        <f t="shared" si="26"/>
        <v>1</v>
      </c>
      <c r="N293" s="405"/>
      <c r="O293" s="405"/>
      <c r="P293" s="405">
        <v>0</v>
      </c>
      <c r="Q293" s="405">
        <v>1</v>
      </c>
      <c r="R293" s="405"/>
      <c r="S293" s="419"/>
      <c r="T293" s="423"/>
    </row>
    <row r="294" spans="1:20" ht="30" hidden="1">
      <c r="A294" s="386">
        <v>11</v>
      </c>
      <c r="B294" s="406"/>
      <c r="C294" s="409"/>
      <c r="D294" s="409"/>
      <c r="E294" s="406"/>
      <c r="F294" s="409"/>
      <c r="G294" s="397" t="s">
        <v>174</v>
      </c>
      <c r="H294" s="404"/>
      <c r="I294" s="405"/>
      <c r="J294" s="405"/>
      <c r="K294" s="405"/>
      <c r="L294" s="405">
        <v>0</v>
      </c>
      <c r="M294" s="405">
        <f t="shared" si="26"/>
        <v>1</v>
      </c>
      <c r="N294" s="405"/>
      <c r="O294" s="405"/>
      <c r="P294" s="405">
        <v>0</v>
      </c>
      <c r="Q294" s="405">
        <v>1</v>
      </c>
      <c r="R294" s="405"/>
      <c r="S294" s="419"/>
      <c r="T294" s="423"/>
    </row>
    <row r="295" spans="1:20" ht="30" hidden="1">
      <c r="A295" s="386">
        <v>12</v>
      </c>
      <c r="B295" s="406"/>
      <c r="C295" s="409"/>
      <c r="D295" s="409"/>
      <c r="E295" s="406"/>
      <c r="F295" s="409"/>
      <c r="G295" s="397" t="s">
        <v>174</v>
      </c>
      <c r="H295" s="404"/>
      <c r="I295" s="405"/>
      <c r="J295" s="405"/>
      <c r="K295" s="405"/>
      <c r="L295" s="405">
        <v>0</v>
      </c>
      <c r="M295" s="405">
        <f t="shared" si="26"/>
        <v>1</v>
      </c>
      <c r="N295" s="405"/>
      <c r="O295" s="405"/>
      <c r="P295" s="405">
        <v>0</v>
      </c>
      <c r="Q295" s="405">
        <v>1</v>
      </c>
      <c r="R295" s="405"/>
      <c r="S295" s="419"/>
      <c r="T295" s="423"/>
    </row>
    <row r="296" spans="1:20" ht="30" hidden="1">
      <c r="A296" s="386">
        <v>13</v>
      </c>
      <c r="B296" s="406"/>
      <c r="C296" s="409"/>
      <c r="D296" s="409"/>
      <c r="E296" s="406"/>
      <c r="F296" s="409"/>
      <c r="G296" s="397" t="s">
        <v>174</v>
      </c>
      <c r="H296" s="404"/>
      <c r="I296" s="405"/>
      <c r="J296" s="405"/>
      <c r="K296" s="405"/>
      <c r="L296" s="405">
        <v>0</v>
      </c>
      <c r="M296" s="405">
        <f t="shared" si="26"/>
        <v>1</v>
      </c>
      <c r="N296" s="405"/>
      <c r="O296" s="405"/>
      <c r="P296" s="405">
        <v>0</v>
      </c>
      <c r="Q296" s="405">
        <v>1</v>
      </c>
      <c r="R296" s="405"/>
      <c r="S296" s="419"/>
      <c r="T296" s="423"/>
    </row>
    <row r="297" spans="1:20" ht="30" hidden="1">
      <c r="A297" s="386">
        <v>14</v>
      </c>
      <c r="B297" s="406"/>
      <c r="C297" s="409"/>
      <c r="D297" s="409"/>
      <c r="E297" s="406"/>
      <c r="F297" s="409"/>
      <c r="G297" s="397" t="s">
        <v>174</v>
      </c>
      <c r="H297" s="404"/>
      <c r="I297" s="405"/>
      <c r="J297" s="405"/>
      <c r="K297" s="405"/>
      <c r="L297" s="405">
        <v>0</v>
      </c>
      <c r="M297" s="405">
        <f t="shared" si="26"/>
        <v>1</v>
      </c>
      <c r="N297" s="405"/>
      <c r="O297" s="405"/>
      <c r="P297" s="405">
        <v>0</v>
      </c>
      <c r="Q297" s="405">
        <v>1</v>
      </c>
      <c r="R297" s="405"/>
      <c r="S297" s="419"/>
      <c r="T297" s="423"/>
    </row>
    <row r="298" spans="1:20" ht="30" hidden="1">
      <c r="A298" s="386">
        <v>15</v>
      </c>
      <c r="B298" s="406"/>
      <c r="C298" s="409"/>
      <c r="D298" s="409"/>
      <c r="E298" s="406"/>
      <c r="F298" s="409"/>
      <c r="G298" s="397" t="s">
        <v>174</v>
      </c>
      <c r="H298" s="404"/>
      <c r="I298" s="405"/>
      <c r="J298" s="405"/>
      <c r="K298" s="405"/>
      <c r="L298" s="405">
        <v>0</v>
      </c>
      <c r="M298" s="405">
        <f t="shared" si="26"/>
        <v>1</v>
      </c>
      <c r="N298" s="405"/>
      <c r="O298" s="405"/>
      <c r="P298" s="405">
        <v>0</v>
      </c>
      <c r="Q298" s="405">
        <v>1</v>
      </c>
      <c r="R298" s="405"/>
      <c r="S298" s="419"/>
      <c r="T298" s="423"/>
    </row>
    <row r="299" spans="1:20" ht="30" hidden="1">
      <c r="A299" s="386">
        <v>16</v>
      </c>
      <c r="B299" s="406"/>
      <c r="C299" s="409"/>
      <c r="D299" s="409"/>
      <c r="E299" s="406"/>
      <c r="F299" s="409"/>
      <c r="G299" s="397" t="s">
        <v>174</v>
      </c>
      <c r="H299" s="404"/>
      <c r="I299" s="405"/>
      <c r="J299" s="405"/>
      <c r="K299" s="405"/>
      <c r="L299" s="405">
        <v>0</v>
      </c>
      <c r="M299" s="405">
        <f t="shared" si="26"/>
        <v>1</v>
      </c>
      <c r="N299" s="405"/>
      <c r="O299" s="405"/>
      <c r="P299" s="405">
        <v>0</v>
      </c>
      <c r="Q299" s="405">
        <v>1</v>
      </c>
      <c r="R299" s="405"/>
      <c r="S299" s="419"/>
      <c r="T299" s="423"/>
    </row>
    <row r="300" spans="1:20" ht="30" hidden="1">
      <c r="A300" s="386">
        <v>17</v>
      </c>
      <c r="B300" s="406"/>
      <c r="C300" s="409"/>
      <c r="D300" s="409"/>
      <c r="E300" s="406"/>
      <c r="F300" s="409"/>
      <c r="G300" s="397" t="s">
        <v>174</v>
      </c>
      <c r="H300" s="404"/>
      <c r="I300" s="405"/>
      <c r="J300" s="405"/>
      <c r="K300" s="405"/>
      <c r="L300" s="405">
        <v>0</v>
      </c>
      <c r="M300" s="405">
        <f t="shared" si="26"/>
        <v>1</v>
      </c>
      <c r="N300" s="405"/>
      <c r="O300" s="405"/>
      <c r="P300" s="405">
        <v>0</v>
      </c>
      <c r="Q300" s="405">
        <v>1</v>
      </c>
      <c r="R300" s="405"/>
      <c r="S300" s="419"/>
      <c r="T300" s="423"/>
    </row>
    <row r="301" spans="1:20" ht="30" hidden="1">
      <c r="A301" s="386">
        <v>18</v>
      </c>
      <c r="B301" s="406"/>
      <c r="C301" s="409"/>
      <c r="D301" s="409"/>
      <c r="E301" s="406"/>
      <c r="F301" s="409"/>
      <c r="G301" s="397" t="s">
        <v>174</v>
      </c>
      <c r="H301" s="404"/>
      <c r="I301" s="405"/>
      <c r="J301" s="405"/>
      <c r="K301" s="405"/>
      <c r="L301" s="405">
        <v>0</v>
      </c>
      <c r="M301" s="405">
        <f>N301+O301+P301+Q301</f>
        <v>5</v>
      </c>
      <c r="N301" s="405"/>
      <c r="O301" s="405"/>
      <c r="P301" s="405">
        <v>0</v>
      </c>
      <c r="Q301" s="405">
        <v>5</v>
      </c>
      <c r="R301" s="405"/>
      <c r="S301" s="419"/>
      <c r="T301" s="423"/>
    </row>
    <row r="302" spans="1:20" ht="30" hidden="1">
      <c r="A302" s="386">
        <v>19</v>
      </c>
      <c r="B302" s="406"/>
      <c r="C302" s="409"/>
      <c r="D302" s="409"/>
      <c r="E302" s="406"/>
      <c r="F302" s="409"/>
      <c r="G302" s="397" t="s">
        <v>174</v>
      </c>
      <c r="H302" s="404"/>
      <c r="I302" s="405"/>
      <c r="J302" s="405"/>
      <c r="K302" s="405"/>
      <c r="L302" s="405">
        <v>0</v>
      </c>
      <c r="M302" s="405">
        <f>N302+O302+P302+Q302</f>
        <v>1</v>
      </c>
      <c r="N302" s="405"/>
      <c r="O302" s="405"/>
      <c r="P302" s="405">
        <v>0</v>
      </c>
      <c r="Q302" s="405">
        <v>1</v>
      </c>
      <c r="R302" s="405"/>
      <c r="S302" s="419"/>
      <c r="T302" s="423"/>
    </row>
    <row r="303" spans="1:20" ht="30" hidden="1">
      <c r="A303" s="386"/>
      <c r="B303" s="406"/>
      <c r="C303" s="409"/>
      <c r="D303" s="409"/>
      <c r="E303" s="406"/>
      <c r="F303" s="409"/>
      <c r="G303" s="397" t="s">
        <v>174</v>
      </c>
      <c r="H303" s="404"/>
      <c r="I303" s="405"/>
      <c r="J303" s="405"/>
      <c r="K303" s="405"/>
      <c r="L303" s="405">
        <v>0</v>
      </c>
      <c r="M303" s="405">
        <f>N303+O303+P303+Q303</f>
        <v>1</v>
      </c>
      <c r="N303" s="405"/>
      <c r="O303" s="405"/>
      <c r="P303" s="405">
        <v>0</v>
      </c>
      <c r="Q303" s="405">
        <v>1</v>
      </c>
      <c r="R303" s="405"/>
      <c r="S303" s="419"/>
      <c r="T303" s="423"/>
    </row>
    <row r="304" spans="1:20" ht="30">
      <c r="A304" s="386">
        <v>1</v>
      </c>
      <c r="B304" s="406" t="s">
        <v>320</v>
      </c>
      <c r="C304" s="409"/>
      <c r="D304" s="409"/>
      <c r="E304" s="406"/>
      <c r="F304" s="409"/>
      <c r="G304" s="397" t="s">
        <v>174</v>
      </c>
      <c r="H304" s="404"/>
      <c r="I304" s="405"/>
      <c r="J304" s="405"/>
      <c r="K304" s="405"/>
      <c r="L304" s="405">
        <v>0</v>
      </c>
      <c r="M304" s="405">
        <f>N304+O304+P304+Q304</f>
        <v>7</v>
      </c>
      <c r="N304" s="405">
        <v>0</v>
      </c>
      <c r="O304" s="405">
        <v>0</v>
      </c>
      <c r="P304" s="405">
        <v>0</v>
      </c>
      <c r="Q304" s="405">
        <v>7</v>
      </c>
      <c r="R304" s="392">
        <v>0</v>
      </c>
      <c r="S304" s="419"/>
      <c r="T304" s="423"/>
    </row>
    <row r="305" spans="1:20" ht="18.75" customHeight="1">
      <c r="A305" s="381" t="s">
        <v>753</v>
      </c>
      <c r="B305" s="477" t="s">
        <v>322</v>
      </c>
      <c r="C305" s="409"/>
      <c r="D305" s="409"/>
      <c r="E305" s="406"/>
      <c r="F305" s="409"/>
      <c r="G305" s="397"/>
      <c r="H305" s="404"/>
      <c r="I305" s="392"/>
      <c r="J305" s="392">
        <f>J306</f>
        <v>0</v>
      </c>
      <c r="K305" s="392">
        <f>K306</f>
        <v>0</v>
      </c>
      <c r="L305" s="392">
        <f>L306</f>
        <v>0</v>
      </c>
      <c r="M305" s="392">
        <f t="shared" ref="M305:R305" si="27">M306+M307</f>
        <v>4000</v>
      </c>
      <c r="N305" s="392">
        <f t="shared" si="27"/>
        <v>0</v>
      </c>
      <c r="O305" s="392">
        <f t="shared" si="27"/>
        <v>0</v>
      </c>
      <c r="P305" s="392">
        <f t="shared" si="27"/>
        <v>4000</v>
      </c>
      <c r="Q305" s="392">
        <f t="shared" si="27"/>
        <v>0</v>
      </c>
      <c r="R305" s="392">
        <f t="shared" si="27"/>
        <v>0</v>
      </c>
      <c r="S305" s="419"/>
      <c r="T305" s="423"/>
    </row>
    <row r="306" spans="1:20" s="394" customFormat="1" ht="28.5">
      <c r="A306" s="381" t="s">
        <v>22</v>
      </c>
      <c r="B306" s="391" t="s">
        <v>181</v>
      </c>
      <c r="C306" s="381"/>
      <c r="D306" s="381"/>
      <c r="E306" s="391"/>
      <c r="F306" s="381" t="s">
        <v>182</v>
      </c>
      <c r="G306" s="401" t="s">
        <v>183</v>
      </c>
      <c r="H306" s="381"/>
      <c r="I306" s="392"/>
      <c r="J306" s="392"/>
      <c r="K306" s="392"/>
      <c r="L306" s="392">
        <v>0</v>
      </c>
      <c r="M306" s="392">
        <f>P306+Q306</f>
        <v>3400</v>
      </c>
      <c r="N306" s="405">
        <v>0</v>
      </c>
      <c r="O306" s="405">
        <v>0</v>
      </c>
      <c r="P306" s="392">
        <v>3400</v>
      </c>
      <c r="Q306" s="392">
        <v>0</v>
      </c>
      <c r="R306" s="392">
        <v>0</v>
      </c>
      <c r="S306" s="429"/>
      <c r="T306" s="427"/>
    </row>
    <row r="307" spans="1:20" s="394" customFormat="1" ht="28.5">
      <c r="A307" s="381" t="s">
        <v>28</v>
      </c>
      <c r="B307" s="391" t="s">
        <v>754</v>
      </c>
      <c r="C307" s="381"/>
      <c r="D307" s="381"/>
      <c r="E307" s="391"/>
      <c r="F307" s="381" t="s">
        <v>182</v>
      </c>
      <c r="G307" s="401" t="s">
        <v>323</v>
      </c>
      <c r="H307" s="381"/>
      <c r="I307" s="392"/>
      <c r="J307" s="392"/>
      <c r="K307" s="392"/>
      <c r="L307" s="392">
        <v>0</v>
      </c>
      <c r="M307" s="392">
        <f>P307+Q307</f>
        <v>600</v>
      </c>
      <c r="N307" s="405">
        <v>0</v>
      </c>
      <c r="O307" s="405">
        <v>0</v>
      </c>
      <c r="P307" s="392">
        <v>600</v>
      </c>
      <c r="Q307" s="392">
        <v>0</v>
      </c>
      <c r="R307" s="392">
        <v>0</v>
      </c>
      <c r="S307" s="429"/>
      <c r="T307" s="427"/>
    </row>
    <row r="308" spans="1:20" ht="45">
      <c r="A308" s="381" t="s">
        <v>755</v>
      </c>
      <c r="B308" s="391" t="s">
        <v>756</v>
      </c>
      <c r="C308" s="381"/>
      <c r="D308" s="381"/>
      <c r="E308" s="437"/>
      <c r="F308" s="418"/>
      <c r="G308" s="401"/>
      <c r="H308" s="418"/>
      <c r="I308" s="392"/>
      <c r="J308" s="392"/>
      <c r="K308" s="392"/>
      <c r="L308" s="392">
        <f t="shared" ref="L308:Q308" si="28">SUM(L309:L352)</f>
        <v>0</v>
      </c>
      <c r="M308" s="392">
        <f t="shared" si="28"/>
        <v>21644</v>
      </c>
      <c r="N308" s="392">
        <f t="shared" si="28"/>
        <v>0</v>
      </c>
      <c r="O308" s="392">
        <f t="shared" si="28"/>
        <v>0</v>
      </c>
      <c r="P308" s="392">
        <f t="shared" si="28"/>
        <v>0</v>
      </c>
      <c r="Q308" s="392">
        <f t="shared" si="28"/>
        <v>0</v>
      </c>
      <c r="R308" s="392">
        <v>21644</v>
      </c>
      <c r="S308" s="392"/>
      <c r="T308" s="402" t="s">
        <v>757</v>
      </c>
    </row>
    <row r="309" spans="1:20" ht="90">
      <c r="A309" s="386">
        <v>1</v>
      </c>
      <c r="B309" s="461" t="s">
        <v>759</v>
      </c>
      <c r="C309" s="409" t="s">
        <v>765</v>
      </c>
      <c r="D309" s="409" t="s">
        <v>766</v>
      </c>
      <c r="E309" s="409"/>
      <c r="F309" s="386" t="s">
        <v>121</v>
      </c>
      <c r="G309" s="397" t="s">
        <v>174</v>
      </c>
      <c r="H309" s="404" t="s">
        <v>257</v>
      </c>
      <c r="I309" s="405">
        <v>36000</v>
      </c>
      <c r="J309" s="405">
        <v>4751</v>
      </c>
      <c r="K309" s="405">
        <f>I309-J309</f>
        <v>31249</v>
      </c>
      <c r="L309" s="405">
        <v>0</v>
      </c>
      <c r="M309" s="405">
        <f t="shared" ref="M309:M358" si="29">SUM(N309:R309)</f>
        <v>21544</v>
      </c>
      <c r="N309" s="405">
        <v>0</v>
      </c>
      <c r="O309" s="405">
        <v>0</v>
      </c>
      <c r="P309" s="405">
        <v>0</v>
      </c>
      <c r="Q309" s="405">
        <v>0</v>
      </c>
      <c r="R309" s="405">
        <f>21644-100</f>
        <v>21544</v>
      </c>
      <c r="S309" s="419"/>
      <c r="T309" s="386"/>
    </row>
    <row r="310" spans="1:20" ht="45">
      <c r="A310" s="386">
        <v>2</v>
      </c>
      <c r="B310" s="462" t="s">
        <v>760</v>
      </c>
      <c r="C310" s="409" t="s">
        <v>767</v>
      </c>
      <c r="D310" s="409"/>
      <c r="E310" s="409"/>
      <c r="F310" s="416" t="s">
        <v>123</v>
      </c>
      <c r="G310" s="397" t="s">
        <v>174</v>
      </c>
      <c r="H310" s="404" t="s">
        <v>761</v>
      </c>
      <c r="I310" s="405">
        <v>14990</v>
      </c>
      <c r="J310" s="405">
        <v>0</v>
      </c>
      <c r="K310" s="405">
        <f>I310-J310</f>
        <v>14990</v>
      </c>
      <c r="L310" s="405">
        <v>0</v>
      </c>
      <c r="M310" s="405">
        <f t="shared" si="29"/>
        <v>100</v>
      </c>
      <c r="N310" s="405">
        <v>0</v>
      </c>
      <c r="O310" s="405">
        <v>0</v>
      </c>
      <c r="P310" s="405">
        <v>0</v>
      </c>
      <c r="Q310" s="405">
        <v>0</v>
      </c>
      <c r="R310" s="405">
        <v>100</v>
      </c>
      <c r="S310" s="419"/>
      <c r="T310" s="381" t="s">
        <v>762</v>
      </c>
    </row>
    <row r="311" spans="1:20" hidden="1">
      <c r="A311" s="386"/>
      <c r="B311" s="406"/>
      <c r="C311" s="409"/>
      <c r="D311" s="409"/>
      <c r="E311" s="409"/>
      <c r="F311" s="431"/>
      <c r="G311" s="397"/>
      <c r="H311" s="386"/>
      <c r="I311" s="405"/>
      <c r="J311" s="405"/>
      <c r="K311" s="405"/>
      <c r="L311" s="405"/>
      <c r="M311" s="405">
        <f t="shared" si="29"/>
        <v>0</v>
      </c>
      <c r="N311" s="405"/>
      <c r="O311" s="405"/>
      <c r="P311" s="405"/>
      <c r="Q311" s="405"/>
      <c r="R311" s="405"/>
      <c r="S311" s="419"/>
      <c r="T311" s="386"/>
    </row>
    <row r="312" spans="1:20" hidden="1">
      <c r="A312" s="386"/>
      <c r="B312" s="418"/>
      <c r="C312" s="409"/>
      <c r="D312" s="409"/>
      <c r="E312" s="409"/>
      <c r="F312" s="431"/>
      <c r="G312" s="397"/>
      <c r="H312" s="386"/>
      <c r="I312" s="405"/>
      <c r="J312" s="405"/>
      <c r="K312" s="405"/>
      <c r="L312" s="405"/>
      <c r="M312" s="405">
        <f t="shared" si="29"/>
        <v>0</v>
      </c>
      <c r="N312" s="405"/>
      <c r="O312" s="405"/>
      <c r="P312" s="405"/>
      <c r="Q312" s="405"/>
      <c r="R312" s="405"/>
      <c r="S312" s="419"/>
      <c r="T312" s="386"/>
    </row>
    <row r="313" spans="1:20" hidden="1">
      <c r="A313" s="386"/>
      <c r="B313" s="418"/>
      <c r="C313" s="409"/>
      <c r="D313" s="409"/>
      <c r="E313" s="409"/>
      <c r="F313" s="431"/>
      <c r="G313" s="397"/>
      <c r="H313" s="386"/>
      <c r="I313" s="405"/>
      <c r="J313" s="405"/>
      <c r="K313" s="405"/>
      <c r="L313" s="405"/>
      <c r="M313" s="405">
        <f t="shared" si="29"/>
        <v>0</v>
      </c>
      <c r="N313" s="405"/>
      <c r="O313" s="405"/>
      <c r="P313" s="405"/>
      <c r="Q313" s="405"/>
      <c r="R313" s="405"/>
      <c r="S313" s="419"/>
      <c r="T313" s="386"/>
    </row>
    <row r="314" spans="1:20" hidden="1">
      <c r="A314" s="386"/>
      <c r="B314" s="408"/>
      <c r="C314" s="409"/>
      <c r="D314" s="409"/>
      <c r="E314" s="409"/>
      <c r="F314" s="431"/>
      <c r="G314" s="397"/>
      <c r="H314" s="386"/>
      <c r="I314" s="405"/>
      <c r="J314" s="405"/>
      <c r="K314" s="405"/>
      <c r="L314" s="405"/>
      <c r="M314" s="405">
        <f t="shared" si="29"/>
        <v>0</v>
      </c>
      <c r="N314" s="405"/>
      <c r="O314" s="405"/>
      <c r="P314" s="405"/>
      <c r="Q314" s="405"/>
      <c r="R314" s="405"/>
      <c r="S314" s="419"/>
      <c r="T314" s="386"/>
    </row>
    <row r="315" spans="1:20" hidden="1">
      <c r="A315" s="386"/>
      <c r="B315" s="408"/>
      <c r="C315" s="409"/>
      <c r="D315" s="409"/>
      <c r="E315" s="409"/>
      <c r="F315" s="416"/>
      <c r="G315" s="397"/>
      <c r="H315" s="386"/>
      <c r="I315" s="405"/>
      <c r="J315" s="405"/>
      <c r="K315" s="405"/>
      <c r="L315" s="405"/>
      <c r="M315" s="405">
        <f t="shared" si="29"/>
        <v>0</v>
      </c>
      <c r="N315" s="405"/>
      <c r="O315" s="405"/>
      <c r="P315" s="405"/>
      <c r="Q315" s="405"/>
      <c r="R315" s="405"/>
      <c r="S315" s="419"/>
      <c r="T315" s="386"/>
    </row>
    <row r="316" spans="1:20" ht="36" hidden="1" customHeight="1">
      <c r="A316" s="386"/>
      <c r="B316" s="408"/>
      <c r="C316" s="409"/>
      <c r="D316" s="409"/>
      <c r="E316" s="409"/>
      <c r="F316" s="416"/>
      <c r="G316" s="397"/>
      <c r="H316" s="386"/>
      <c r="I316" s="405"/>
      <c r="J316" s="405"/>
      <c r="K316" s="405"/>
      <c r="L316" s="405"/>
      <c r="M316" s="405">
        <f t="shared" si="29"/>
        <v>0</v>
      </c>
      <c r="N316" s="405"/>
      <c r="O316" s="405"/>
      <c r="P316" s="405"/>
      <c r="Q316" s="405"/>
      <c r="R316" s="405"/>
      <c r="S316" s="419"/>
      <c r="T316" s="386"/>
    </row>
    <row r="317" spans="1:20" hidden="1">
      <c r="A317" s="386"/>
      <c r="B317" s="408"/>
      <c r="C317" s="409"/>
      <c r="D317" s="409"/>
      <c r="E317" s="409"/>
      <c r="F317" s="416"/>
      <c r="G317" s="397"/>
      <c r="H317" s="386"/>
      <c r="I317" s="405"/>
      <c r="J317" s="405"/>
      <c r="K317" s="405"/>
      <c r="L317" s="405"/>
      <c r="M317" s="405">
        <f t="shared" si="29"/>
        <v>0</v>
      </c>
      <c r="N317" s="405"/>
      <c r="O317" s="405"/>
      <c r="P317" s="405"/>
      <c r="Q317" s="405"/>
      <c r="R317" s="405"/>
      <c r="S317" s="419"/>
      <c r="T317" s="386"/>
    </row>
    <row r="318" spans="1:20" hidden="1">
      <c r="A318" s="386"/>
      <c r="B318" s="408"/>
      <c r="C318" s="409"/>
      <c r="D318" s="409"/>
      <c r="E318" s="409"/>
      <c r="F318" s="416"/>
      <c r="G318" s="397"/>
      <c r="H318" s="386"/>
      <c r="I318" s="405"/>
      <c r="J318" s="405"/>
      <c r="K318" s="405"/>
      <c r="L318" s="405"/>
      <c r="M318" s="405">
        <f t="shared" si="29"/>
        <v>0</v>
      </c>
      <c r="N318" s="405"/>
      <c r="O318" s="405"/>
      <c r="P318" s="405"/>
      <c r="Q318" s="405"/>
      <c r="R318" s="405"/>
      <c r="S318" s="419"/>
      <c r="T318" s="386"/>
    </row>
    <row r="319" spans="1:20" hidden="1">
      <c r="A319" s="386"/>
      <c r="B319" s="406"/>
      <c r="C319" s="409"/>
      <c r="D319" s="409"/>
      <c r="E319" s="409"/>
      <c r="F319" s="416"/>
      <c r="G319" s="397"/>
      <c r="H319" s="386"/>
      <c r="I319" s="405"/>
      <c r="J319" s="405"/>
      <c r="K319" s="405"/>
      <c r="L319" s="405"/>
      <c r="M319" s="405">
        <f t="shared" si="29"/>
        <v>0</v>
      </c>
      <c r="N319" s="405"/>
      <c r="O319" s="405"/>
      <c r="P319" s="405"/>
      <c r="Q319" s="405"/>
      <c r="R319" s="405"/>
      <c r="S319" s="419"/>
      <c r="T319" s="386"/>
    </row>
    <row r="320" spans="1:20" hidden="1">
      <c r="A320" s="386"/>
      <c r="B320" s="406"/>
      <c r="C320" s="409"/>
      <c r="D320" s="409"/>
      <c r="E320" s="409"/>
      <c r="F320" s="416"/>
      <c r="G320" s="397"/>
      <c r="H320" s="386"/>
      <c r="I320" s="405"/>
      <c r="J320" s="405"/>
      <c r="K320" s="405"/>
      <c r="L320" s="405"/>
      <c r="M320" s="405">
        <f t="shared" si="29"/>
        <v>0</v>
      </c>
      <c r="N320" s="405"/>
      <c r="O320" s="405"/>
      <c r="P320" s="405"/>
      <c r="Q320" s="405"/>
      <c r="R320" s="405"/>
      <c r="S320" s="419"/>
      <c r="T320" s="386"/>
    </row>
    <row r="321" spans="1:20" hidden="1">
      <c r="A321" s="386"/>
      <c r="B321" s="406"/>
      <c r="C321" s="409"/>
      <c r="D321" s="409"/>
      <c r="E321" s="409"/>
      <c r="F321" s="416"/>
      <c r="G321" s="397"/>
      <c r="H321" s="386"/>
      <c r="I321" s="405"/>
      <c r="J321" s="405"/>
      <c r="K321" s="405"/>
      <c r="L321" s="405"/>
      <c r="M321" s="405">
        <f t="shared" si="29"/>
        <v>0</v>
      </c>
      <c r="N321" s="405"/>
      <c r="O321" s="405"/>
      <c r="P321" s="405"/>
      <c r="Q321" s="405"/>
      <c r="R321" s="405"/>
      <c r="S321" s="419"/>
      <c r="T321" s="386"/>
    </row>
    <row r="322" spans="1:20" hidden="1">
      <c r="A322" s="386"/>
      <c r="B322" s="406"/>
      <c r="C322" s="409"/>
      <c r="D322" s="409"/>
      <c r="E322" s="409"/>
      <c r="F322" s="416"/>
      <c r="G322" s="397"/>
      <c r="H322" s="386"/>
      <c r="I322" s="405"/>
      <c r="J322" s="405"/>
      <c r="K322" s="405"/>
      <c r="L322" s="405"/>
      <c r="M322" s="405">
        <f t="shared" si="29"/>
        <v>0</v>
      </c>
      <c r="N322" s="405"/>
      <c r="O322" s="405"/>
      <c r="P322" s="405"/>
      <c r="Q322" s="405"/>
      <c r="R322" s="405"/>
      <c r="S322" s="419"/>
      <c r="T322" s="386"/>
    </row>
    <row r="323" spans="1:20" hidden="1">
      <c r="A323" s="386"/>
      <c r="B323" s="406"/>
      <c r="C323" s="409"/>
      <c r="D323" s="409"/>
      <c r="E323" s="409"/>
      <c r="F323" s="416"/>
      <c r="G323" s="397"/>
      <c r="H323" s="386"/>
      <c r="I323" s="405"/>
      <c r="J323" s="405"/>
      <c r="K323" s="405"/>
      <c r="L323" s="405"/>
      <c r="M323" s="405">
        <f t="shared" si="29"/>
        <v>0</v>
      </c>
      <c r="N323" s="405"/>
      <c r="O323" s="405"/>
      <c r="P323" s="405"/>
      <c r="Q323" s="405"/>
      <c r="R323" s="405"/>
      <c r="S323" s="419"/>
      <c r="T323" s="386"/>
    </row>
    <row r="324" spans="1:20" hidden="1">
      <c r="A324" s="386"/>
      <c r="B324" s="406"/>
      <c r="C324" s="409"/>
      <c r="D324" s="409"/>
      <c r="E324" s="409"/>
      <c r="F324" s="416"/>
      <c r="G324" s="397"/>
      <c r="H324" s="386"/>
      <c r="I324" s="405"/>
      <c r="J324" s="405"/>
      <c r="K324" s="405"/>
      <c r="L324" s="405"/>
      <c r="M324" s="405">
        <f t="shared" si="29"/>
        <v>0</v>
      </c>
      <c r="N324" s="405"/>
      <c r="O324" s="405"/>
      <c r="P324" s="405"/>
      <c r="Q324" s="405"/>
      <c r="R324" s="405"/>
      <c r="S324" s="419"/>
      <c r="T324" s="386"/>
    </row>
    <row r="325" spans="1:20" hidden="1">
      <c r="A325" s="386"/>
      <c r="B325" s="408"/>
      <c r="C325" s="409"/>
      <c r="D325" s="409"/>
      <c r="E325" s="409"/>
      <c r="F325" s="416"/>
      <c r="G325" s="397"/>
      <c r="H325" s="386"/>
      <c r="I325" s="405"/>
      <c r="J325" s="405"/>
      <c r="K325" s="405"/>
      <c r="L325" s="405"/>
      <c r="M325" s="405">
        <f t="shared" si="29"/>
        <v>0</v>
      </c>
      <c r="N325" s="405"/>
      <c r="O325" s="405"/>
      <c r="P325" s="405"/>
      <c r="Q325" s="405"/>
      <c r="R325" s="405"/>
      <c r="S325" s="419"/>
      <c r="T325" s="386"/>
    </row>
    <row r="326" spans="1:20" hidden="1">
      <c r="A326" s="386"/>
      <c r="B326" s="408"/>
      <c r="C326" s="409"/>
      <c r="D326" s="409"/>
      <c r="E326" s="409"/>
      <c r="F326" s="416"/>
      <c r="G326" s="397"/>
      <c r="H326" s="386"/>
      <c r="I326" s="405"/>
      <c r="J326" s="405"/>
      <c r="K326" s="405"/>
      <c r="L326" s="405"/>
      <c r="M326" s="405">
        <f t="shared" si="29"/>
        <v>0</v>
      </c>
      <c r="N326" s="405"/>
      <c r="O326" s="405"/>
      <c r="P326" s="405"/>
      <c r="Q326" s="405"/>
      <c r="R326" s="405"/>
      <c r="S326" s="419"/>
      <c r="T326" s="386"/>
    </row>
    <row r="327" spans="1:20" hidden="1">
      <c r="A327" s="386"/>
      <c r="B327" s="408"/>
      <c r="C327" s="409"/>
      <c r="D327" s="409"/>
      <c r="E327" s="409"/>
      <c r="F327" s="416"/>
      <c r="G327" s="397"/>
      <c r="H327" s="386"/>
      <c r="I327" s="405"/>
      <c r="J327" s="405"/>
      <c r="K327" s="405"/>
      <c r="L327" s="405"/>
      <c r="M327" s="405">
        <f t="shared" si="29"/>
        <v>0</v>
      </c>
      <c r="N327" s="405"/>
      <c r="O327" s="405"/>
      <c r="P327" s="405"/>
      <c r="Q327" s="405"/>
      <c r="R327" s="405"/>
      <c r="S327" s="419"/>
      <c r="T327" s="386"/>
    </row>
    <row r="328" spans="1:20" hidden="1">
      <c r="A328" s="386"/>
      <c r="B328" s="408"/>
      <c r="C328" s="409"/>
      <c r="D328" s="409"/>
      <c r="E328" s="409"/>
      <c r="F328" s="416"/>
      <c r="G328" s="397"/>
      <c r="H328" s="386"/>
      <c r="I328" s="405"/>
      <c r="J328" s="405"/>
      <c r="K328" s="405"/>
      <c r="L328" s="405"/>
      <c r="M328" s="405">
        <f t="shared" si="29"/>
        <v>0</v>
      </c>
      <c r="N328" s="405"/>
      <c r="O328" s="405"/>
      <c r="P328" s="405"/>
      <c r="Q328" s="405"/>
      <c r="R328" s="405"/>
      <c r="S328" s="419"/>
      <c r="T328" s="386"/>
    </row>
    <row r="329" spans="1:20" hidden="1">
      <c r="A329" s="386"/>
      <c r="B329" s="406"/>
      <c r="C329" s="409"/>
      <c r="D329" s="409"/>
      <c r="E329" s="409"/>
      <c r="F329" s="416"/>
      <c r="G329" s="397"/>
      <c r="H329" s="386"/>
      <c r="I329" s="405"/>
      <c r="J329" s="405"/>
      <c r="K329" s="405"/>
      <c r="L329" s="405"/>
      <c r="M329" s="405">
        <f t="shared" si="29"/>
        <v>0</v>
      </c>
      <c r="N329" s="405"/>
      <c r="O329" s="405"/>
      <c r="P329" s="405"/>
      <c r="Q329" s="405"/>
      <c r="R329" s="405"/>
      <c r="S329" s="419"/>
      <c r="T329" s="386"/>
    </row>
    <row r="330" spans="1:20" hidden="1">
      <c r="A330" s="386"/>
      <c r="B330" s="406"/>
      <c r="C330" s="409"/>
      <c r="D330" s="409"/>
      <c r="E330" s="409"/>
      <c r="F330" s="416"/>
      <c r="G330" s="397"/>
      <c r="H330" s="386"/>
      <c r="I330" s="405"/>
      <c r="J330" s="405"/>
      <c r="K330" s="405"/>
      <c r="L330" s="405"/>
      <c r="M330" s="405">
        <f t="shared" si="29"/>
        <v>0</v>
      </c>
      <c r="N330" s="405"/>
      <c r="O330" s="405"/>
      <c r="P330" s="405"/>
      <c r="Q330" s="405"/>
      <c r="R330" s="405"/>
      <c r="S330" s="419"/>
      <c r="T330" s="386"/>
    </row>
    <row r="331" spans="1:20" hidden="1">
      <c r="A331" s="386"/>
      <c r="B331" s="406"/>
      <c r="C331" s="409"/>
      <c r="D331" s="409"/>
      <c r="E331" s="409"/>
      <c r="F331" s="416"/>
      <c r="G331" s="397"/>
      <c r="H331" s="386"/>
      <c r="I331" s="405"/>
      <c r="J331" s="405"/>
      <c r="K331" s="405"/>
      <c r="L331" s="405"/>
      <c r="M331" s="405">
        <f t="shared" si="29"/>
        <v>0</v>
      </c>
      <c r="N331" s="405"/>
      <c r="O331" s="405"/>
      <c r="P331" s="405"/>
      <c r="Q331" s="405"/>
      <c r="R331" s="405"/>
      <c r="S331" s="419"/>
      <c r="T331" s="386"/>
    </row>
    <row r="332" spans="1:20" hidden="1">
      <c r="A332" s="386"/>
      <c r="B332" s="406"/>
      <c r="C332" s="409"/>
      <c r="D332" s="409"/>
      <c r="E332" s="409"/>
      <c r="F332" s="416"/>
      <c r="G332" s="397"/>
      <c r="H332" s="386"/>
      <c r="I332" s="405"/>
      <c r="J332" s="405"/>
      <c r="K332" s="405"/>
      <c r="L332" s="405"/>
      <c r="M332" s="405">
        <f t="shared" si="29"/>
        <v>0</v>
      </c>
      <c r="N332" s="405"/>
      <c r="O332" s="405"/>
      <c r="P332" s="405"/>
      <c r="Q332" s="405"/>
      <c r="R332" s="405"/>
      <c r="S332" s="419"/>
      <c r="T332" s="386"/>
    </row>
    <row r="333" spans="1:20" hidden="1">
      <c r="A333" s="386"/>
      <c r="B333" s="406"/>
      <c r="C333" s="409"/>
      <c r="D333" s="409"/>
      <c r="E333" s="409"/>
      <c r="F333" s="416"/>
      <c r="G333" s="397"/>
      <c r="H333" s="386"/>
      <c r="I333" s="405"/>
      <c r="J333" s="405"/>
      <c r="K333" s="405"/>
      <c r="L333" s="405"/>
      <c r="M333" s="405">
        <f t="shared" si="29"/>
        <v>0</v>
      </c>
      <c r="N333" s="405"/>
      <c r="O333" s="405"/>
      <c r="P333" s="405"/>
      <c r="Q333" s="405"/>
      <c r="R333" s="405"/>
      <c r="S333" s="419"/>
      <c r="T333" s="386"/>
    </row>
    <row r="334" spans="1:20" hidden="1">
      <c r="A334" s="386"/>
      <c r="B334" s="406"/>
      <c r="C334" s="409"/>
      <c r="D334" s="409"/>
      <c r="E334" s="409"/>
      <c r="F334" s="416"/>
      <c r="G334" s="397"/>
      <c r="H334" s="386"/>
      <c r="I334" s="405"/>
      <c r="J334" s="405"/>
      <c r="K334" s="405"/>
      <c r="L334" s="405"/>
      <c r="M334" s="405">
        <f t="shared" si="29"/>
        <v>0</v>
      </c>
      <c r="N334" s="405"/>
      <c r="O334" s="405"/>
      <c r="P334" s="405"/>
      <c r="Q334" s="405"/>
      <c r="R334" s="405"/>
      <c r="S334" s="419"/>
      <c r="T334" s="386"/>
    </row>
    <row r="335" spans="1:20" hidden="1">
      <c r="A335" s="386"/>
      <c r="B335" s="408"/>
      <c r="C335" s="409"/>
      <c r="D335" s="409"/>
      <c r="E335" s="409"/>
      <c r="F335" s="416"/>
      <c r="G335" s="397"/>
      <c r="H335" s="386"/>
      <c r="I335" s="405"/>
      <c r="J335" s="405"/>
      <c r="K335" s="405"/>
      <c r="L335" s="405"/>
      <c r="M335" s="405">
        <f t="shared" si="29"/>
        <v>0</v>
      </c>
      <c r="N335" s="405"/>
      <c r="O335" s="405"/>
      <c r="P335" s="405"/>
      <c r="Q335" s="405"/>
      <c r="R335" s="405"/>
      <c r="S335" s="419"/>
      <c r="T335" s="386"/>
    </row>
    <row r="336" spans="1:20" hidden="1">
      <c r="A336" s="386"/>
      <c r="B336" s="408"/>
      <c r="C336" s="409"/>
      <c r="D336" s="409"/>
      <c r="E336" s="409"/>
      <c r="F336" s="416"/>
      <c r="G336" s="397"/>
      <c r="H336" s="386"/>
      <c r="I336" s="405"/>
      <c r="J336" s="405"/>
      <c r="K336" s="405"/>
      <c r="L336" s="405"/>
      <c r="M336" s="405">
        <f t="shared" si="29"/>
        <v>0</v>
      </c>
      <c r="N336" s="405"/>
      <c r="O336" s="405"/>
      <c r="P336" s="405"/>
      <c r="Q336" s="405"/>
      <c r="R336" s="405"/>
      <c r="S336" s="419"/>
      <c r="T336" s="386"/>
    </row>
    <row r="337" spans="1:20" hidden="1">
      <c r="A337" s="386"/>
      <c r="B337" s="406"/>
      <c r="C337" s="409"/>
      <c r="D337" s="409"/>
      <c r="E337" s="409"/>
      <c r="F337" s="416"/>
      <c r="G337" s="397"/>
      <c r="H337" s="386"/>
      <c r="I337" s="405"/>
      <c r="J337" s="405"/>
      <c r="K337" s="405"/>
      <c r="L337" s="405"/>
      <c r="M337" s="405">
        <f t="shared" si="29"/>
        <v>0</v>
      </c>
      <c r="N337" s="405"/>
      <c r="O337" s="405"/>
      <c r="P337" s="405"/>
      <c r="Q337" s="405"/>
      <c r="R337" s="405"/>
      <c r="S337" s="419"/>
      <c r="T337" s="386"/>
    </row>
    <row r="338" spans="1:20" hidden="1">
      <c r="A338" s="386"/>
      <c r="B338" s="406"/>
      <c r="C338" s="409"/>
      <c r="D338" s="409"/>
      <c r="E338" s="409"/>
      <c r="F338" s="416"/>
      <c r="G338" s="397"/>
      <c r="H338" s="386"/>
      <c r="I338" s="405"/>
      <c r="J338" s="405"/>
      <c r="K338" s="405"/>
      <c r="L338" s="405"/>
      <c r="M338" s="405">
        <f t="shared" si="29"/>
        <v>0</v>
      </c>
      <c r="N338" s="405"/>
      <c r="O338" s="405"/>
      <c r="P338" s="405"/>
      <c r="Q338" s="405"/>
      <c r="R338" s="405"/>
      <c r="S338" s="419"/>
      <c r="T338" s="386"/>
    </row>
    <row r="339" spans="1:20" s="436" customFormat="1" ht="35.25" hidden="1" customHeight="1">
      <c r="A339" s="386"/>
      <c r="B339" s="406"/>
      <c r="C339" s="409"/>
      <c r="D339" s="409"/>
      <c r="E339" s="409"/>
      <c r="F339" s="416"/>
      <c r="G339" s="397"/>
      <c r="H339" s="386"/>
      <c r="I339" s="405"/>
      <c r="J339" s="405"/>
      <c r="K339" s="405"/>
      <c r="L339" s="405"/>
      <c r="M339" s="405">
        <f t="shared" si="29"/>
        <v>0</v>
      </c>
      <c r="N339" s="405"/>
      <c r="O339" s="405"/>
      <c r="P339" s="405"/>
      <c r="Q339" s="405"/>
      <c r="R339" s="405"/>
      <c r="S339" s="419"/>
      <c r="T339" s="386"/>
    </row>
    <row r="340" spans="1:20" hidden="1">
      <c r="A340" s="386"/>
      <c r="B340" s="406"/>
      <c r="C340" s="409"/>
      <c r="D340" s="409"/>
      <c r="E340" s="409"/>
      <c r="F340" s="416"/>
      <c r="G340" s="397"/>
      <c r="H340" s="386"/>
      <c r="I340" s="405"/>
      <c r="J340" s="405"/>
      <c r="K340" s="405"/>
      <c r="L340" s="405"/>
      <c r="M340" s="405">
        <f t="shared" si="29"/>
        <v>0</v>
      </c>
      <c r="N340" s="405"/>
      <c r="O340" s="405"/>
      <c r="P340" s="405"/>
      <c r="Q340" s="405"/>
      <c r="R340" s="405"/>
      <c r="S340" s="419"/>
      <c r="T340" s="386"/>
    </row>
    <row r="341" spans="1:20" hidden="1">
      <c r="A341" s="386"/>
      <c r="B341" s="406"/>
      <c r="C341" s="409"/>
      <c r="D341" s="409"/>
      <c r="E341" s="409"/>
      <c r="F341" s="416"/>
      <c r="G341" s="397"/>
      <c r="H341" s="386"/>
      <c r="I341" s="405"/>
      <c r="J341" s="405"/>
      <c r="K341" s="405"/>
      <c r="L341" s="405"/>
      <c r="M341" s="405">
        <f t="shared" si="29"/>
        <v>0</v>
      </c>
      <c r="N341" s="405"/>
      <c r="O341" s="405"/>
      <c r="P341" s="405"/>
      <c r="Q341" s="405"/>
      <c r="R341" s="405"/>
      <c r="S341" s="419"/>
      <c r="T341" s="386"/>
    </row>
    <row r="342" spans="1:20" hidden="1">
      <c r="A342" s="386"/>
      <c r="B342" s="406"/>
      <c r="C342" s="409"/>
      <c r="D342" s="409"/>
      <c r="E342" s="409"/>
      <c r="F342" s="416"/>
      <c r="G342" s="397"/>
      <c r="H342" s="386"/>
      <c r="I342" s="405"/>
      <c r="J342" s="405"/>
      <c r="K342" s="405"/>
      <c r="L342" s="405"/>
      <c r="M342" s="405">
        <f t="shared" si="29"/>
        <v>0</v>
      </c>
      <c r="N342" s="405"/>
      <c r="O342" s="405"/>
      <c r="P342" s="405"/>
      <c r="Q342" s="405"/>
      <c r="R342" s="405"/>
      <c r="S342" s="419"/>
      <c r="T342" s="386"/>
    </row>
    <row r="343" spans="1:20" hidden="1">
      <c r="A343" s="386"/>
      <c r="B343" s="406"/>
      <c r="C343" s="409"/>
      <c r="D343" s="409"/>
      <c r="E343" s="409"/>
      <c r="F343" s="416"/>
      <c r="G343" s="397"/>
      <c r="H343" s="386"/>
      <c r="I343" s="405"/>
      <c r="J343" s="405"/>
      <c r="K343" s="405"/>
      <c r="L343" s="405"/>
      <c r="M343" s="405">
        <f t="shared" si="29"/>
        <v>0</v>
      </c>
      <c r="N343" s="405"/>
      <c r="O343" s="405"/>
      <c r="P343" s="405"/>
      <c r="Q343" s="405"/>
      <c r="R343" s="405"/>
      <c r="S343" s="419"/>
      <c r="T343" s="386"/>
    </row>
    <row r="344" spans="1:20" hidden="1">
      <c r="A344" s="386"/>
      <c r="B344" s="406"/>
      <c r="C344" s="409"/>
      <c r="D344" s="409"/>
      <c r="E344" s="409"/>
      <c r="F344" s="416"/>
      <c r="G344" s="397"/>
      <c r="H344" s="386"/>
      <c r="I344" s="405"/>
      <c r="J344" s="405"/>
      <c r="K344" s="405"/>
      <c r="L344" s="405"/>
      <c r="M344" s="405">
        <f t="shared" si="29"/>
        <v>0</v>
      </c>
      <c r="N344" s="405"/>
      <c r="O344" s="405"/>
      <c r="P344" s="405"/>
      <c r="Q344" s="405"/>
      <c r="R344" s="405"/>
      <c r="S344" s="419"/>
      <c r="T344" s="386"/>
    </row>
    <row r="345" spans="1:20" hidden="1">
      <c r="A345" s="386"/>
      <c r="B345" s="406"/>
      <c r="C345" s="409"/>
      <c r="D345" s="409"/>
      <c r="E345" s="409"/>
      <c r="F345" s="416"/>
      <c r="G345" s="397"/>
      <c r="H345" s="386"/>
      <c r="I345" s="405"/>
      <c r="J345" s="405"/>
      <c r="K345" s="405"/>
      <c r="L345" s="405"/>
      <c r="M345" s="405">
        <f t="shared" si="29"/>
        <v>0</v>
      </c>
      <c r="N345" s="405"/>
      <c r="O345" s="405"/>
      <c r="P345" s="405"/>
      <c r="Q345" s="405"/>
      <c r="R345" s="405"/>
      <c r="S345" s="419"/>
      <c r="T345" s="386"/>
    </row>
    <row r="346" spans="1:20" hidden="1">
      <c r="A346" s="386"/>
      <c r="B346" s="406"/>
      <c r="C346" s="409"/>
      <c r="D346" s="409"/>
      <c r="E346" s="409"/>
      <c r="F346" s="416"/>
      <c r="G346" s="397"/>
      <c r="H346" s="386"/>
      <c r="I346" s="405"/>
      <c r="J346" s="405"/>
      <c r="K346" s="405"/>
      <c r="L346" s="405"/>
      <c r="M346" s="405">
        <f t="shared" si="29"/>
        <v>0</v>
      </c>
      <c r="N346" s="405"/>
      <c r="O346" s="405"/>
      <c r="P346" s="405"/>
      <c r="Q346" s="405"/>
      <c r="R346" s="405"/>
      <c r="S346" s="419"/>
      <c r="T346" s="386"/>
    </row>
    <row r="347" spans="1:20" hidden="1">
      <c r="A347" s="386"/>
      <c r="B347" s="406"/>
      <c r="C347" s="409"/>
      <c r="D347" s="409"/>
      <c r="E347" s="409"/>
      <c r="F347" s="416"/>
      <c r="G347" s="397"/>
      <c r="H347" s="386"/>
      <c r="I347" s="405"/>
      <c r="J347" s="405"/>
      <c r="K347" s="405"/>
      <c r="L347" s="405"/>
      <c r="M347" s="405">
        <f t="shared" si="29"/>
        <v>0</v>
      </c>
      <c r="N347" s="405"/>
      <c r="O347" s="405"/>
      <c r="P347" s="405"/>
      <c r="Q347" s="405"/>
      <c r="R347" s="405"/>
      <c r="S347" s="419"/>
      <c r="T347" s="386"/>
    </row>
    <row r="348" spans="1:20" hidden="1">
      <c r="A348" s="386"/>
      <c r="B348" s="406"/>
      <c r="C348" s="409"/>
      <c r="D348" s="409"/>
      <c r="E348" s="409"/>
      <c r="F348" s="416"/>
      <c r="G348" s="397"/>
      <c r="H348" s="386"/>
      <c r="I348" s="405"/>
      <c r="J348" s="405"/>
      <c r="K348" s="405"/>
      <c r="L348" s="405"/>
      <c r="M348" s="405">
        <f t="shared" si="29"/>
        <v>0</v>
      </c>
      <c r="N348" s="405"/>
      <c r="O348" s="405"/>
      <c r="P348" s="405"/>
      <c r="Q348" s="405"/>
      <c r="R348" s="405"/>
      <c r="S348" s="419"/>
      <c r="T348" s="386"/>
    </row>
    <row r="349" spans="1:20" hidden="1">
      <c r="A349" s="386"/>
      <c r="B349" s="406"/>
      <c r="C349" s="409"/>
      <c r="D349" s="409"/>
      <c r="E349" s="409"/>
      <c r="F349" s="416"/>
      <c r="G349" s="397"/>
      <c r="H349" s="386"/>
      <c r="I349" s="405"/>
      <c r="J349" s="405"/>
      <c r="K349" s="405"/>
      <c r="L349" s="405"/>
      <c r="M349" s="405">
        <f t="shared" si="29"/>
        <v>0</v>
      </c>
      <c r="N349" s="405"/>
      <c r="O349" s="405"/>
      <c r="P349" s="405"/>
      <c r="Q349" s="405"/>
      <c r="R349" s="405"/>
      <c r="S349" s="419"/>
      <c r="T349" s="386"/>
    </row>
    <row r="350" spans="1:20" hidden="1">
      <c r="A350" s="386"/>
      <c r="B350" s="406"/>
      <c r="C350" s="409"/>
      <c r="D350" s="409"/>
      <c r="E350" s="409"/>
      <c r="F350" s="416"/>
      <c r="G350" s="397"/>
      <c r="H350" s="386"/>
      <c r="I350" s="405"/>
      <c r="J350" s="405"/>
      <c r="K350" s="405"/>
      <c r="L350" s="405"/>
      <c r="M350" s="405">
        <f t="shared" si="29"/>
        <v>0</v>
      </c>
      <c r="N350" s="405"/>
      <c r="O350" s="405"/>
      <c r="P350" s="405"/>
      <c r="Q350" s="405"/>
      <c r="R350" s="405"/>
      <c r="S350" s="419"/>
      <c r="T350" s="386"/>
    </row>
    <row r="351" spans="1:20" hidden="1">
      <c r="A351" s="386"/>
      <c r="B351" s="408"/>
      <c r="C351" s="409"/>
      <c r="D351" s="409"/>
      <c r="E351" s="409"/>
      <c r="F351" s="431"/>
      <c r="G351" s="397"/>
      <c r="H351" s="386"/>
      <c r="I351" s="405"/>
      <c r="J351" s="405"/>
      <c r="K351" s="405"/>
      <c r="L351" s="405"/>
      <c r="M351" s="405">
        <f t="shared" si="29"/>
        <v>0</v>
      </c>
      <c r="N351" s="405"/>
      <c r="O351" s="405"/>
      <c r="P351" s="405"/>
      <c r="Q351" s="405"/>
      <c r="R351" s="405"/>
      <c r="S351" s="419"/>
      <c r="T351" s="386"/>
    </row>
    <row r="352" spans="1:20" ht="15.75" hidden="1">
      <c r="A352" s="386"/>
      <c r="B352" s="406"/>
      <c r="C352" s="409"/>
      <c r="D352" s="381"/>
      <c r="E352" s="437"/>
      <c r="F352" s="431"/>
      <c r="G352" s="397"/>
      <c r="H352" s="386"/>
      <c r="I352" s="405"/>
      <c r="J352" s="405"/>
      <c r="K352" s="405"/>
      <c r="L352" s="392"/>
      <c r="M352" s="405">
        <f t="shared" si="29"/>
        <v>0</v>
      </c>
      <c r="N352" s="392"/>
      <c r="O352" s="392"/>
      <c r="P352" s="392"/>
      <c r="Q352" s="405"/>
      <c r="R352" s="405"/>
      <c r="S352" s="392"/>
      <c r="T352" s="386"/>
    </row>
    <row r="353" spans="1:20" hidden="1">
      <c r="A353" s="386"/>
      <c r="B353" s="408"/>
      <c r="C353" s="409"/>
      <c r="D353" s="409"/>
      <c r="E353" s="409"/>
      <c r="F353" s="431"/>
      <c r="G353" s="397"/>
      <c r="H353" s="386"/>
      <c r="I353" s="405"/>
      <c r="J353" s="405"/>
      <c r="K353" s="405"/>
      <c r="L353" s="405"/>
      <c r="M353" s="405">
        <f t="shared" si="29"/>
        <v>0</v>
      </c>
      <c r="N353" s="405"/>
      <c r="O353" s="405"/>
      <c r="P353" s="405"/>
      <c r="Q353" s="405"/>
      <c r="R353" s="405"/>
      <c r="S353" s="419"/>
      <c r="T353" s="386"/>
    </row>
    <row r="354" spans="1:20" hidden="1">
      <c r="A354" s="386"/>
      <c r="B354" s="407"/>
      <c r="C354" s="409"/>
      <c r="D354" s="409"/>
      <c r="E354" s="409"/>
      <c r="F354" s="431"/>
      <c r="G354" s="397"/>
      <c r="H354" s="386"/>
      <c r="I354" s="405"/>
      <c r="J354" s="405"/>
      <c r="K354" s="405"/>
      <c r="L354" s="405"/>
      <c r="M354" s="405">
        <f t="shared" si="29"/>
        <v>0</v>
      </c>
      <c r="N354" s="405"/>
      <c r="O354" s="405"/>
      <c r="P354" s="405"/>
      <c r="Q354" s="405"/>
      <c r="R354" s="405"/>
      <c r="S354" s="419"/>
      <c r="T354" s="386"/>
    </row>
    <row r="355" spans="1:20" hidden="1">
      <c r="A355" s="386"/>
      <c r="B355" s="433"/>
      <c r="C355" s="409"/>
      <c r="D355" s="409"/>
      <c r="E355" s="409"/>
      <c r="F355" s="416"/>
      <c r="G355" s="397"/>
      <c r="H355" s="386"/>
      <c r="I355" s="405"/>
      <c r="J355" s="405"/>
      <c r="K355" s="405"/>
      <c r="L355" s="405"/>
      <c r="M355" s="405">
        <f t="shared" si="29"/>
        <v>0</v>
      </c>
      <c r="N355" s="405"/>
      <c r="O355" s="405"/>
      <c r="P355" s="405"/>
      <c r="Q355" s="405"/>
      <c r="R355" s="405"/>
      <c r="S355" s="419"/>
      <c r="T355" s="386"/>
    </row>
    <row r="356" spans="1:20" hidden="1">
      <c r="A356" s="386"/>
      <c r="B356" s="408"/>
      <c r="C356" s="409"/>
      <c r="D356" s="409"/>
      <c r="E356" s="409"/>
      <c r="F356" s="416"/>
      <c r="G356" s="397"/>
      <c r="H356" s="386"/>
      <c r="I356" s="405"/>
      <c r="J356" s="405"/>
      <c r="K356" s="405"/>
      <c r="L356" s="405"/>
      <c r="M356" s="405">
        <f t="shared" si="29"/>
        <v>0</v>
      </c>
      <c r="N356" s="405"/>
      <c r="O356" s="405"/>
      <c r="P356" s="405"/>
      <c r="Q356" s="405"/>
      <c r="R356" s="405"/>
      <c r="S356" s="419"/>
      <c r="T356" s="386"/>
    </row>
    <row r="357" spans="1:20" hidden="1">
      <c r="A357" s="386"/>
      <c r="B357" s="406"/>
      <c r="C357" s="409"/>
      <c r="D357" s="409"/>
      <c r="E357" s="409"/>
      <c r="F357" s="416"/>
      <c r="G357" s="397"/>
      <c r="H357" s="386"/>
      <c r="I357" s="405"/>
      <c r="J357" s="405"/>
      <c r="K357" s="405"/>
      <c r="L357" s="405"/>
      <c r="M357" s="405">
        <f t="shared" si="29"/>
        <v>0</v>
      </c>
      <c r="N357" s="405"/>
      <c r="O357" s="405"/>
      <c r="P357" s="405"/>
      <c r="Q357" s="405"/>
      <c r="R357" s="405"/>
      <c r="S357" s="419"/>
      <c r="T357" s="386"/>
    </row>
    <row r="358" spans="1:20" ht="31.5" customHeight="1">
      <c r="A358" s="381" t="s">
        <v>511</v>
      </c>
      <c r="B358" s="391" t="s">
        <v>509</v>
      </c>
      <c r="C358" s="381"/>
      <c r="D358" s="381"/>
      <c r="E358" s="391"/>
      <c r="F358" s="438" t="s">
        <v>135</v>
      </c>
      <c r="G358" s="478" t="s">
        <v>510</v>
      </c>
      <c r="H358" s="386"/>
      <c r="I358" s="417">
        <f>I359+I562+I564</f>
        <v>0</v>
      </c>
      <c r="J358" s="417">
        <f>J359+J562+J564</f>
        <v>0</v>
      </c>
      <c r="K358" s="417">
        <f>K359+K562+K564</f>
        <v>0</v>
      </c>
      <c r="L358" s="417">
        <f>L359+L562+L564</f>
        <v>0</v>
      </c>
      <c r="M358" s="389">
        <f t="shared" si="29"/>
        <v>1000</v>
      </c>
      <c r="N358" s="417">
        <f>N359+N562+N564</f>
        <v>0</v>
      </c>
      <c r="O358" s="417">
        <f>O359+O562+O564</f>
        <v>0</v>
      </c>
      <c r="P358" s="389">
        <v>1000</v>
      </c>
      <c r="Q358" s="417">
        <f>Q359+Q562+Q564</f>
        <v>0</v>
      </c>
      <c r="R358" s="417">
        <v>0</v>
      </c>
      <c r="S358" s="389"/>
      <c r="T358" s="403"/>
    </row>
  </sheetData>
  <mergeCells count="15">
    <mergeCell ref="E5:E6"/>
    <mergeCell ref="F5:F6"/>
    <mergeCell ref="G5:G6"/>
    <mergeCell ref="H5:H6"/>
    <mergeCell ref="I5:K5"/>
    <mergeCell ref="L5:L6"/>
    <mergeCell ref="M5:Q5"/>
    <mergeCell ref="S5:S6"/>
    <mergeCell ref="T5:T6"/>
    <mergeCell ref="A2:T2"/>
    <mergeCell ref="A3:T3"/>
    <mergeCell ref="A5:A6"/>
    <mergeCell ref="B5:B6"/>
    <mergeCell ref="C5:C6"/>
    <mergeCell ref="D5:D6"/>
  </mergeCells>
  <pageMargins left="0.70866141732283472" right="0.70866141732283472" top="0.74803149606299213" bottom="0.74803149606299213" header="0.31496062992125984" footer="0.31496062992125984"/>
  <pageSetup paperSize="9" scale="55"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55"/>
  <sheetViews>
    <sheetView topLeftCell="A4" workbookViewId="0">
      <pane xSplit="2" ySplit="5" topLeftCell="C48" activePane="bottomRight" state="frozen"/>
      <selection activeCell="A4" sqref="A4"/>
      <selection pane="topRight" activeCell="C4" sqref="C4"/>
      <selection pane="bottomLeft" activeCell="A9" sqref="A9"/>
      <selection pane="bottomRight" activeCell="D19" sqref="D19"/>
    </sheetView>
  </sheetViews>
  <sheetFormatPr defaultRowHeight="15.75"/>
  <cols>
    <col min="1" max="1" width="4.5703125" style="11" customWidth="1"/>
    <col min="2" max="2" width="60.5703125" style="12" customWidth="1"/>
    <col min="3" max="3" width="15.85546875" style="11" customWidth="1"/>
    <col min="4" max="4" width="15.140625" style="11" customWidth="1"/>
    <col min="5" max="5" width="12.28515625" style="11" customWidth="1"/>
    <col min="6" max="6" width="10.85546875" style="13" customWidth="1"/>
    <col min="7" max="7" width="10.140625" style="13" customWidth="1"/>
    <col min="8" max="8" width="10.5703125" style="13" customWidth="1"/>
    <col min="9" max="9" width="9.5703125" style="12" customWidth="1"/>
    <col min="10" max="10" width="9.85546875" style="12" customWidth="1"/>
    <col min="11" max="13" width="9.7109375" style="12" customWidth="1"/>
    <col min="14" max="14" width="9.28515625" style="14" customWidth="1"/>
    <col min="15" max="15" width="11.7109375" style="13" bestFit="1" customWidth="1"/>
    <col min="16" max="16384" width="9.140625" style="12"/>
  </cols>
  <sheetData>
    <row r="1" spans="1:18" ht="16.5">
      <c r="A1" s="553" t="s">
        <v>17</v>
      </c>
      <c r="B1" s="553"/>
      <c r="C1" s="16"/>
      <c r="K1" s="18" t="s">
        <v>13</v>
      </c>
      <c r="L1" s="18"/>
      <c r="M1" s="18"/>
      <c r="N1" s="18"/>
      <c r="O1" s="18"/>
      <c r="P1" s="18"/>
      <c r="Q1" s="18"/>
    </row>
    <row r="2" spans="1:18" ht="16.5">
      <c r="A2" s="15"/>
      <c r="B2" s="15"/>
      <c r="C2" s="15"/>
    </row>
    <row r="3" spans="1:18" s="8" customFormat="1" ht="20.25" customHeight="1">
      <c r="A3" s="554" t="s">
        <v>267</v>
      </c>
      <c r="B3" s="554"/>
      <c r="C3" s="554"/>
      <c r="D3" s="554"/>
      <c r="E3" s="554"/>
      <c r="F3" s="554"/>
      <c r="G3" s="554"/>
      <c r="H3" s="554"/>
      <c r="I3" s="554"/>
      <c r="J3" s="554"/>
      <c r="K3" s="554"/>
      <c r="L3" s="554"/>
      <c r="M3" s="554"/>
      <c r="N3" s="554"/>
      <c r="O3" s="554"/>
      <c r="P3" s="554"/>
      <c r="Q3" s="554"/>
    </row>
    <row r="4" spans="1:18" s="8" customFormat="1" ht="16.5">
      <c r="A4" s="555" t="s">
        <v>18</v>
      </c>
      <c r="B4" s="555"/>
      <c r="C4" s="555"/>
      <c r="D4" s="555"/>
      <c r="E4" s="555"/>
      <c r="F4" s="555"/>
      <c r="G4" s="555"/>
      <c r="H4" s="555"/>
      <c r="I4" s="555"/>
      <c r="J4" s="555"/>
      <c r="K4" s="555"/>
      <c r="L4" s="555"/>
      <c r="M4" s="555"/>
      <c r="N4" s="555"/>
      <c r="O4" s="555"/>
      <c r="P4" s="555"/>
      <c r="Q4" s="555"/>
    </row>
    <row r="5" spans="1:18" ht="26.25" customHeight="1">
      <c r="A5" s="159"/>
      <c r="B5" s="159"/>
      <c r="C5" s="159"/>
      <c r="D5" s="159"/>
      <c r="E5" s="159"/>
      <c r="F5" s="159"/>
      <c r="G5" s="159"/>
      <c r="H5" s="159"/>
      <c r="I5" s="159"/>
      <c r="J5" s="159"/>
      <c r="K5" s="159"/>
      <c r="L5" s="159"/>
      <c r="M5" s="159"/>
      <c r="O5" s="287" t="s">
        <v>166</v>
      </c>
      <c r="P5" s="288"/>
      <c r="Q5" s="159"/>
      <c r="R5" s="159"/>
    </row>
    <row r="6" spans="1:18" ht="28.5" customHeight="1">
      <c r="A6" s="551" t="s">
        <v>0</v>
      </c>
      <c r="B6" s="551" t="s">
        <v>131</v>
      </c>
      <c r="C6" s="551" t="s">
        <v>246</v>
      </c>
      <c r="D6" s="551" t="s">
        <v>132</v>
      </c>
      <c r="E6" s="551" t="s">
        <v>167</v>
      </c>
      <c r="F6" s="551" t="s">
        <v>168</v>
      </c>
      <c r="G6" s="551" t="s">
        <v>169</v>
      </c>
      <c r="H6" s="551"/>
      <c r="I6" s="551"/>
      <c r="J6" s="549" t="s">
        <v>247</v>
      </c>
      <c r="K6" s="551" t="s">
        <v>248</v>
      </c>
      <c r="L6" s="551"/>
      <c r="M6" s="551"/>
      <c r="N6" s="551"/>
      <c r="O6" s="551"/>
      <c r="P6" s="552" t="s">
        <v>170</v>
      </c>
      <c r="Q6" s="551" t="s">
        <v>171</v>
      </c>
      <c r="R6" s="161"/>
    </row>
    <row r="7" spans="1:18" ht="43.5" customHeight="1">
      <c r="A7" s="551"/>
      <c r="B7" s="551"/>
      <c r="C7" s="551"/>
      <c r="D7" s="551"/>
      <c r="E7" s="551"/>
      <c r="F7" s="551"/>
      <c r="G7" s="181" t="s">
        <v>133</v>
      </c>
      <c r="H7" s="181" t="s">
        <v>94</v>
      </c>
      <c r="I7" s="181" t="s">
        <v>172</v>
      </c>
      <c r="J7" s="550"/>
      <c r="K7" s="181" t="s">
        <v>133</v>
      </c>
      <c r="L7" s="181" t="s">
        <v>295</v>
      </c>
      <c r="M7" s="181" t="s">
        <v>296</v>
      </c>
      <c r="N7" s="290" t="s">
        <v>173</v>
      </c>
      <c r="O7" s="289" t="s">
        <v>78</v>
      </c>
      <c r="P7" s="552"/>
      <c r="Q7" s="551"/>
      <c r="R7" s="159"/>
    </row>
    <row r="8" spans="1:18" ht="22.5" customHeight="1">
      <c r="A8" s="291">
        <v>1</v>
      </c>
      <c r="B8" s="291">
        <v>2</v>
      </c>
      <c r="C8" s="291">
        <v>3</v>
      </c>
      <c r="D8" s="292">
        <v>4</v>
      </c>
      <c r="E8" s="291">
        <v>5</v>
      </c>
      <c r="F8" s="291">
        <v>6</v>
      </c>
      <c r="G8" s="291">
        <v>7</v>
      </c>
      <c r="H8" s="291">
        <v>8</v>
      </c>
      <c r="I8" s="291">
        <v>9</v>
      </c>
      <c r="J8" s="291">
        <v>10</v>
      </c>
      <c r="K8" s="291">
        <v>11</v>
      </c>
      <c r="L8" s="291"/>
      <c r="M8" s="291"/>
      <c r="N8" s="291">
        <v>12</v>
      </c>
      <c r="O8" s="291">
        <v>13</v>
      </c>
      <c r="P8" s="293">
        <v>14</v>
      </c>
      <c r="Q8" s="291">
        <v>14</v>
      </c>
      <c r="R8" s="159"/>
    </row>
    <row r="9" spans="1:18" ht="22.5" customHeight="1">
      <c r="A9" s="17"/>
      <c r="B9" s="181" t="s">
        <v>111</v>
      </c>
      <c r="C9" s="181"/>
      <c r="D9" s="17"/>
      <c r="E9" s="294"/>
      <c r="F9" s="17"/>
      <c r="G9" s="295">
        <f>G10+G52+G55</f>
        <v>109425</v>
      </c>
      <c r="H9" s="295">
        <f>H10+H52+H55</f>
        <v>2182</v>
      </c>
      <c r="I9" s="295">
        <f>I10+I52+I55</f>
        <v>59274</v>
      </c>
      <c r="J9" s="296">
        <f>J10+J52+J55</f>
        <v>0</v>
      </c>
      <c r="K9" s="295">
        <f>K10+K52+K55</f>
        <v>61740</v>
      </c>
      <c r="L9" s="295"/>
      <c r="M9" s="295"/>
      <c r="N9" s="295">
        <f>N10+N52+N55</f>
        <v>8740</v>
      </c>
      <c r="O9" s="295">
        <f>O10+O52+O55</f>
        <v>53000</v>
      </c>
      <c r="P9" s="297"/>
      <c r="Q9" s="17"/>
      <c r="R9" s="159"/>
    </row>
    <row r="10" spans="1:18" ht="22.5" customHeight="1">
      <c r="A10" s="181" t="s">
        <v>20</v>
      </c>
      <c r="B10" s="298" t="s">
        <v>134</v>
      </c>
      <c r="C10" s="298"/>
      <c r="D10" s="17"/>
      <c r="E10" s="294"/>
      <c r="F10" s="17"/>
      <c r="G10" s="299">
        <f>G11+G41+G42+G43+G44</f>
        <v>109425</v>
      </c>
      <c r="H10" s="299">
        <f>H11+H41+H42+H43+H44</f>
        <v>2182</v>
      </c>
      <c r="I10" s="299">
        <f>I11+I41+I42+I43+I44</f>
        <v>59274</v>
      </c>
      <c r="J10" s="296">
        <f>J11+J41+J42+J43+J44</f>
        <v>0</v>
      </c>
      <c r="K10" s="299">
        <f>K11+K41+K42+K43+K44</f>
        <v>59540</v>
      </c>
      <c r="L10" s="299"/>
      <c r="M10" s="299"/>
      <c r="N10" s="299">
        <f>N11+N41+N42+N43+N44</f>
        <v>6740</v>
      </c>
      <c r="O10" s="299">
        <f>O11+O41+O42+O43+O44</f>
        <v>52800</v>
      </c>
      <c r="P10" s="299"/>
      <c r="Q10" s="17"/>
      <c r="R10" s="159"/>
    </row>
    <row r="11" spans="1:18" ht="22.5" customHeight="1">
      <c r="A11" s="181" t="s">
        <v>22</v>
      </c>
      <c r="B11" s="298" t="s">
        <v>249</v>
      </c>
      <c r="C11" s="298"/>
      <c r="D11" s="17"/>
      <c r="E11" s="294"/>
      <c r="F11" s="17"/>
      <c r="G11" s="296">
        <f>G12+G14+G19+G23+G39</f>
        <v>69925</v>
      </c>
      <c r="H11" s="296">
        <f t="shared" ref="H11:O11" si="0">H12+H14+H19+H23+H39</f>
        <v>1902</v>
      </c>
      <c r="I11" s="296">
        <f t="shared" si="0"/>
        <v>50023</v>
      </c>
      <c r="J11" s="296">
        <f t="shared" si="0"/>
        <v>0</v>
      </c>
      <c r="K11" s="296">
        <f t="shared" si="0"/>
        <v>41762</v>
      </c>
      <c r="L11" s="296">
        <f t="shared" si="0"/>
        <v>0</v>
      </c>
      <c r="M11" s="296">
        <f t="shared" si="0"/>
        <v>0</v>
      </c>
      <c r="N11" s="296">
        <f t="shared" si="0"/>
        <v>6740</v>
      </c>
      <c r="O11" s="296">
        <f t="shared" si="0"/>
        <v>35022</v>
      </c>
      <c r="P11" s="296"/>
      <c r="Q11" s="17"/>
      <c r="R11" s="159"/>
    </row>
    <row r="12" spans="1:18" ht="30.75" customHeight="1">
      <c r="A12" s="181" t="s">
        <v>250</v>
      </c>
      <c r="B12" s="298" t="s">
        <v>175</v>
      </c>
      <c r="C12" s="298"/>
      <c r="D12" s="300"/>
      <c r="E12" s="301"/>
      <c r="F12" s="300"/>
      <c r="G12" s="296">
        <f>SUM(G13:G13)</f>
        <v>2673</v>
      </c>
      <c r="H12" s="296">
        <f>SUM(H13:H13)</f>
        <v>115</v>
      </c>
      <c r="I12" s="296">
        <f>SUM(I13:I13)</f>
        <v>2558</v>
      </c>
      <c r="J12" s="296">
        <f>SUM(J13:J13)</f>
        <v>0</v>
      </c>
      <c r="K12" s="296">
        <f>SUM(K13:K13)</f>
        <v>2558</v>
      </c>
      <c r="L12" s="296"/>
      <c r="M12" s="296"/>
      <c r="N12" s="296">
        <f>SUM(N13:N13)</f>
        <v>0</v>
      </c>
      <c r="O12" s="296">
        <f>SUM(O13:O13)</f>
        <v>2558</v>
      </c>
      <c r="P12" s="296"/>
      <c r="Q12" s="296"/>
      <c r="R12" s="159"/>
    </row>
    <row r="13" spans="1:18" ht="40.5" customHeight="1">
      <c r="A13" s="17">
        <v>1</v>
      </c>
      <c r="B13" s="302" t="s">
        <v>294</v>
      </c>
      <c r="C13" s="303">
        <v>7937703</v>
      </c>
      <c r="D13" s="304" t="s">
        <v>122</v>
      </c>
      <c r="E13" s="160" t="s">
        <v>174</v>
      </c>
      <c r="F13" s="305" t="s">
        <v>180</v>
      </c>
      <c r="G13" s="193">
        <v>2673</v>
      </c>
      <c r="H13" s="193">
        <v>115</v>
      </c>
      <c r="I13" s="193">
        <f>G13-H13</f>
        <v>2558</v>
      </c>
      <c r="J13" s="296">
        <v>0</v>
      </c>
      <c r="K13" s="193">
        <f>N13+O13+M13+L13</f>
        <v>2558</v>
      </c>
      <c r="L13" s="193"/>
      <c r="M13" s="193"/>
      <c r="N13" s="193">
        <v>0</v>
      </c>
      <c r="O13" s="193">
        <v>2558</v>
      </c>
      <c r="P13" s="306">
        <f>K13/I13</f>
        <v>1</v>
      </c>
      <c r="Q13" s="307"/>
      <c r="R13" s="159"/>
    </row>
    <row r="14" spans="1:18" s="10" customFormat="1" ht="22.5" customHeight="1">
      <c r="A14" s="308" t="s">
        <v>251</v>
      </c>
      <c r="B14" s="298" t="s">
        <v>137</v>
      </c>
      <c r="C14" s="309"/>
      <c r="D14" s="195"/>
      <c r="E14" s="310"/>
      <c r="F14" s="195"/>
      <c r="G14" s="296">
        <f>SUM(G15:G18)</f>
        <v>2913</v>
      </c>
      <c r="H14" s="296">
        <f>SUM(H15:H18)</f>
        <v>69</v>
      </c>
      <c r="I14" s="296">
        <f>SUM(I15:I18)</f>
        <v>2844</v>
      </c>
      <c r="J14" s="296">
        <f>SUM(J15:J18)</f>
        <v>0</v>
      </c>
      <c r="K14" s="296">
        <f>SUM(K15:K18)</f>
        <v>2844</v>
      </c>
      <c r="L14" s="296"/>
      <c r="M14" s="296"/>
      <c r="N14" s="296">
        <f>SUM(N15:N18)</f>
        <v>2844</v>
      </c>
      <c r="O14" s="296">
        <f>SUM(O15:O18)</f>
        <v>0</v>
      </c>
      <c r="P14" s="306"/>
      <c r="Q14" s="194"/>
      <c r="R14" s="159"/>
    </row>
    <row r="15" spans="1:18" s="10" customFormat="1" ht="36" customHeight="1">
      <c r="A15" s="17">
        <v>1</v>
      </c>
      <c r="B15" s="311" t="s">
        <v>297</v>
      </c>
      <c r="C15" s="303">
        <v>8002032</v>
      </c>
      <c r="D15" s="312" t="s">
        <v>135</v>
      </c>
      <c r="E15" s="160" t="s">
        <v>174</v>
      </c>
      <c r="F15" s="312" t="s">
        <v>259</v>
      </c>
      <c r="G15" s="313">
        <v>981</v>
      </c>
      <c r="H15" s="313">
        <v>47</v>
      </c>
      <c r="I15" s="313">
        <f>G15-H15</f>
        <v>934</v>
      </c>
      <c r="J15" s="193">
        <v>0</v>
      </c>
      <c r="K15" s="193">
        <f>N15+O15+M15+L15</f>
        <v>934</v>
      </c>
      <c r="L15" s="314"/>
      <c r="M15" s="314"/>
      <c r="N15" s="314">
        <f>I15</f>
        <v>934</v>
      </c>
      <c r="O15" s="193">
        <v>0</v>
      </c>
      <c r="P15" s="306">
        <f t="shared" ref="P15:P38" si="1">K15/I15</f>
        <v>1</v>
      </c>
      <c r="Q15" s="194"/>
      <c r="R15" s="159"/>
    </row>
    <row r="16" spans="1:18" ht="36" customHeight="1">
      <c r="A16" s="17">
        <v>2</v>
      </c>
      <c r="B16" s="311" t="s">
        <v>298</v>
      </c>
      <c r="C16" s="303">
        <v>8002040</v>
      </c>
      <c r="D16" s="312" t="s">
        <v>121</v>
      </c>
      <c r="E16" s="160" t="s">
        <v>174</v>
      </c>
      <c r="F16" s="312" t="s">
        <v>259</v>
      </c>
      <c r="G16" s="313">
        <v>1089</v>
      </c>
      <c r="H16" s="313"/>
      <c r="I16" s="313">
        <f>G16-H16</f>
        <v>1089</v>
      </c>
      <c r="J16" s="193">
        <v>0</v>
      </c>
      <c r="K16" s="193">
        <f>N16+O16+M16+L16</f>
        <v>1089</v>
      </c>
      <c r="L16" s="314"/>
      <c r="M16" s="314"/>
      <c r="N16" s="314">
        <f>I16</f>
        <v>1089</v>
      </c>
      <c r="O16" s="193">
        <v>0</v>
      </c>
      <c r="P16" s="306">
        <f t="shared" si="1"/>
        <v>1</v>
      </c>
      <c r="Q16" s="194"/>
      <c r="R16" s="159"/>
    </row>
    <row r="17" spans="1:18" ht="36" customHeight="1">
      <c r="A17" s="17">
        <v>3</v>
      </c>
      <c r="B17" s="311" t="s">
        <v>299</v>
      </c>
      <c r="C17" s="303">
        <v>8002034</v>
      </c>
      <c r="D17" s="312" t="s">
        <v>123</v>
      </c>
      <c r="E17" s="160" t="s">
        <v>174</v>
      </c>
      <c r="F17" s="312" t="s">
        <v>259</v>
      </c>
      <c r="G17" s="313">
        <v>467</v>
      </c>
      <c r="H17" s="313">
        <v>22</v>
      </c>
      <c r="I17" s="313">
        <f>G17-H17</f>
        <v>445</v>
      </c>
      <c r="J17" s="193">
        <v>0</v>
      </c>
      <c r="K17" s="193">
        <f>N17+O17+M17+L17</f>
        <v>445</v>
      </c>
      <c r="L17" s="314"/>
      <c r="M17" s="314"/>
      <c r="N17" s="314">
        <f>I17</f>
        <v>445</v>
      </c>
      <c r="O17" s="193">
        <v>0</v>
      </c>
      <c r="P17" s="306">
        <f t="shared" si="1"/>
        <v>1</v>
      </c>
      <c r="Q17" s="194"/>
      <c r="R17" s="159"/>
    </row>
    <row r="18" spans="1:18" ht="36" customHeight="1">
      <c r="A18" s="17">
        <v>4</v>
      </c>
      <c r="B18" s="311" t="s">
        <v>300</v>
      </c>
      <c r="C18" s="303">
        <v>8002033</v>
      </c>
      <c r="D18" s="312" t="s">
        <v>129</v>
      </c>
      <c r="E18" s="160" t="s">
        <v>174</v>
      </c>
      <c r="F18" s="312" t="s">
        <v>259</v>
      </c>
      <c r="G18" s="313">
        <v>376</v>
      </c>
      <c r="H18" s="313"/>
      <c r="I18" s="313">
        <f>G18-H18</f>
        <v>376</v>
      </c>
      <c r="J18" s="193">
        <v>0</v>
      </c>
      <c r="K18" s="193">
        <f>N18+O18+M18+L18</f>
        <v>376</v>
      </c>
      <c r="L18" s="314"/>
      <c r="M18" s="314"/>
      <c r="N18" s="314">
        <f>I18</f>
        <v>376</v>
      </c>
      <c r="O18" s="193">
        <v>0</v>
      </c>
      <c r="P18" s="306">
        <f t="shared" si="1"/>
        <v>1</v>
      </c>
      <c r="Q18" s="194"/>
      <c r="R18" s="159"/>
    </row>
    <row r="19" spans="1:18" ht="21.75" customHeight="1">
      <c r="A19" s="181" t="s">
        <v>252</v>
      </c>
      <c r="B19" s="298" t="s">
        <v>253</v>
      </c>
      <c r="C19" s="309"/>
      <c r="D19" s="181"/>
      <c r="E19" s="301"/>
      <c r="F19" s="181"/>
      <c r="G19" s="296">
        <f t="shared" ref="G19:O19" si="2">SUM(G20:G22)</f>
        <v>7407</v>
      </c>
      <c r="H19" s="296">
        <f t="shared" si="2"/>
        <v>352</v>
      </c>
      <c r="I19" s="296">
        <f t="shared" si="2"/>
        <v>7055</v>
      </c>
      <c r="J19" s="193">
        <v>0</v>
      </c>
      <c r="K19" s="296">
        <f>SUM(K20:K22)</f>
        <v>7055</v>
      </c>
      <c r="L19" s="296"/>
      <c r="M19" s="296"/>
      <c r="N19" s="296">
        <f t="shared" si="2"/>
        <v>3896</v>
      </c>
      <c r="O19" s="296">
        <f t="shared" si="2"/>
        <v>3159</v>
      </c>
      <c r="P19" s="306"/>
      <c r="Q19" s="315"/>
      <c r="R19" s="159"/>
    </row>
    <row r="20" spans="1:18" ht="34.5" customHeight="1">
      <c r="A20" s="17">
        <v>1</v>
      </c>
      <c r="B20" s="311" t="s">
        <v>301</v>
      </c>
      <c r="C20" s="303">
        <v>7937793</v>
      </c>
      <c r="D20" s="316" t="s">
        <v>135</v>
      </c>
      <c r="E20" s="160" t="s">
        <v>174</v>
      </c>
      <c r="F20" s="17" t="s">
        <v>180</v>
      </c>
      <c r="G20" s="193">
        <v>3530</v>
      </c>
      <c r="H20" s="193">
        <v>168</v>
      </c>
      <c r="I20" s="193">
        <f>G20-H20</f>
        <v>3362</v>
      </c>
      <c r="J20" s="193">
        <v>0</v>
      </c>
      <c r="K20" s="193">
        <f>N20+O20</f>
        <v>3362</v>
      </c>
      <c r="L20" s="193"/>
      <c r="M20" s="193"/>
      <c r="N20" s="193">
        <f>121+82</f>
        <v>203</v>
      </c>
      <c r="O20" s="193">
        <f>3362-121-82</f>
        <v>3159</v>
      </c>
      <c r="P20" s="306">
        <f t="shared" si="1"/>
        <v>1</v>
      </c>
      <c r="Q20" s="194"/>
      <c r="R20" s="159"/>
    </row>
    <row r="21" spans="1:18" ht="34.5" customHeight="1">
      <c r="A21" s="17">
        <v>2</v>
      </c>
      <c r="B21" s="311" t="s">
        <v>302</v>
      </c>
      <c r="C21" s="303">
        <v>7937792</v>
      </c>
      <c r="D21" s="316" t="s">
        <v>135</v>
      </c>
      <c r="E21" s="160" t="s">
        <v>174</v>
      </c>
      <c r="F21" s="17" t="s">
        <v>180</v>
      </c>
      <c r="G21" s="193">
        <v>2941</v>
      </c>
      <c r="H21" s="193">
        <v>140</v>
      </c>
      <c r="I21" s="193">
        <f>G21-H21</f>
        <v>2801</v>
      </c>
      <c r="J21" s="193"/>
      <c r="K21" s="193">
        <f>N21+O21</f>
        <v>2801</v>
      </c>
      <c r="L21" s="193"/>
      <c r="M21" s="193"/>
      <c r="N21" s="193">
        <v>2801</v>
      </c>
      <c r="O21" s="193">
        <v>0</v>
      </c>
      <c r="P21" s="306">
        <f t="shared" si="1"/>
        <v>1</v>
      </c>
      <c r="Q21" s="194"/>
      <c r="R21" s="159"/>
    </row>
    <row r="22" spans="1:18" ht="34.5" customHeight="1">
      <c r="A22" s="17">
        <v>3</v>
      </c>
      <c r="B22" s="311" t="s">
        <v>303</v>
      </c>
      <c r="C22" s="303">
        <v>7937813</v>
      </c>
      <c r="D22" s="316" t="s">
        <v>135</v>
      </c>
      <c r="E22" s="160" t="s">
        <v>174</v>
      </c>
      <c r="F22" s="17" t="s">
        <v>180</v>
      </c>
      <c r="G22" s="193">
        <v>936</v>
      </c>
      <c r="H22" s="193">
        <v>44</v>
      </c>
      <c r="I22" s="193">
        <f>G22-H22</f>
        <v>892</v>
      </c>
      <c r="J22" s="193">
        <v>0</v>
      </c>
      <c r="K22" s="193">
        <f>N22+O22</f>
        <v>892</v>
      </c>
      <c r="L22" s="193"/>
      <c r="M22" s="193"/>
      <c r="N22" s="193">
        <v>892</v>
      </c>
      <c r="O22" s="193">
        <v>0</v>
      </c>
      <c r="P22" s="306">
        <f t="shared" si="1"/>
        <v>1</v>
      </c>
      <c r="Q22" s="194"/>
      <c r="R22" s="159"/>
    </row>
    <row r="23" spans="1:18" ht="34.5" customHeight="1">
      <c r="A23" s="181" t="s">
        <v>254</v>
      </c>
      <c r="B23" s="298" t="s">
        <v>176</v>
      </c>
      <c r="C23" s="309"/>
      <c r="D23" s="300"/>
      <c r="E23" s="301"/>
      <c r="F23" s="300"/>
      <c r="G23" s="296">
        <f>SUM(G24:G38)</f>
        <v>38932</v>
      </c>
      <c r="H23" s="296">
        <f>SUM(H24:H38)</f>
        <v>1366</v>
      </c>
      <c r="I23" s="296">
        <f>SUM(I24:I38)</f>
        <v>37566</v>
      </c>
      <c r="J23" s="193">
        <v>0</v>
      </c>
      <c r="K23" s="296">
        <f>SUM(K24:K38)</f>
        <v>29205</v>
      </c>
      <c r="L23" s="296"/>
      <c r="M23" s="296"/>
      <c r="N23" s="296">
        <f>SUM(N24:N38)</f>
        <v>0</v>
      </c>
      <c r="O23" s="296">
        <f>SUM(O24:O38)</f>
        <v>29205</v>
      </c>
      <c r="P23" s="306"/>
      <c r="Q23" s="296"/>
      <c r="R23" s="159"/>
    </row>
    <row r="24" spans="1:18" ht="34.5" customHeight="1">
      <c r="A24" s="17">
        <v>1</v>
      </c>
      <c r="B24" s="311" t="s">
        <v>304</v>
      </c>
      <c r="C24" s="303">
        <v>7937812</v>
      </c>
      <c r="D24" s="316" t="s">
        <v>125</v>
      </c>
      <c r="E24" s="160" t="s">
        <v>174</v>
      </c>
      <c r="F24" s="17" t="s">
        <v>180</v>
      </c>
      <c r="G24" s="193">
        <v>1797</v>
      </c>
      <c r="H24" s="193">
        <v>17</v>
      </c>
      <c r="I24" s="193">
        <f t="shared" ref="I24:I38" si="3">G24-H24</f>
        <v>1780</v>
      </c>
      <c r="J24" s="193">
        <v>0</v>
      </c>
      <c r="K24" s="193">
        <f t="shared" ref="K24:K43" si="4">N24+O24</f>
        <v>1780</v>
      </c>
      <c r="L24" s="193"/>
      <c r="M24" s="193"/>
      <c r="N24" s="193"/>
      <c r="O24" s="193">
        <v>1780</v>
      </c>
      <c r="P24" s="306">
        <f t="shared" si="1"/>
        <v>1</v>
      </c>
      <c r="Q24" s="194"/>
      <c r="R24" s="159"/>
    </row>
    <row r="25" spans="1:18" ht="34.5" customHeight="1">
      <c r="A25" s="17">
        <v>2</v>
      </c>
      <c r="B25" s="311" t="s">
        <v>305</v>
      </c>
      <c r="C25" s="303">
        <v>7937694</v>
      </c>
      <c r="D25" s="304" t="s">
        <v>122</v>
      </c>
      <c r="E25" s="160" t="s">
        <v>174</v>
      </c>
      <c r="F25" s="17" t="s">
        <v>180</v>
      </c>
      <c r="G25" s="193">
        <v>499</v>
      </c>
      <c r="H25" s="193">
        <v>19</v>
      </c>
      <c r="I25" s="193">
        <f t="shared" si="3"/>
        <v>480</v>
      </c>
      <c r="J25" s="193">
        <v>0</v>
      </c>
      <c r="K25" s="193">
        <f t="shared" si="4"/>
        <v>480</v>
      </c>
      <c r="L25" s="193"/>
      <c r="M25" s="193"/>
      <c r="N25" s="193"/>
      <c r="O25" s="193">
        <v>480</v>
      </c>
      <c r="P25" s="306">
        <f t="shared" si="1"/>
        <v>1</v>
      </c>
      <c r="Q25" s="194"/>
      <c r="R25" s="159"/>
    </row>
    <row r="26" spans="1:18" ht="34.5" customHeight="1">
      <c r="A26" s="17">
        <v>3</v>
      </c>
      <c r="B26" s="302" t="s">
        <v>306</v>
      </c>
      <c r="C26" s="303">
        <v>7938480</v>
      </c>
      <c r="D26" s="316" t="s">
        <v>130</v>
      </c>
      <c r="E26" s="160" t="s">
        <v>174</v>
      </c>
      <c r="F26" s="17" t="s">
        <v>180</v>
      </c>
      <c r="G26" s="193">
        <v>6983</v>
      </c>
      <c r="H26" s="193">
        <v>69</v>
      </c>
      <c r="I26" s="193">
        <f t="shared" si="3"/>
        <v>6914</v>
      </c>
      <c r="J26" s="193">
        <v>0</v>
      </c>
      <c r="K26" s="193">
        <f t="shared" si="4"/>
        <v>6914</v>
      </c>
      <c r="L26" s="193"/>
      <c r="M26" s="193"/>
      <c r="N26" s="193"/>
      <c r="O26" s="193">
        <v>6914</v>
      </c>
      <c r="P26" s="306">
        <f t="shared" si="1"/>
        <v>1</v>
      </c>
      <c r="Q26" s="194"/>
      <c r="R26" s="159"/>
    </row>
    <row r="27" spans="1:18" ht="34.5" customHeight="1">
      <c r="A27" s="17">
        <v>4</v>
      </c>
      <c r="B27" s="302" t="s">
        <v>307</v>
      </c>
      <c r="C27" s="303">
        <v>7937810</v>
      </c>
      <c r="D27" s="304" t="s">
        <v>121</v>
      </c>
      <c r="E27" s="160" t="s">
        <v>174</v>
      </c>
      <c r="F27" s="17" t="s">
        <v>180</v>
      </c>
      <c r="G27" s="193">
        <v>3249</v>
      </c>
      <c r="H27" s="193">
        <v>262</v>
      </c>
      <c r="I27" s="193">
        <f t="shared" si="3"/>
        <v>2987</v>
      </c>
      <c r="J27" s="193">
        <v>0</v>
      </c>
      <c r="K27" s="193">
        <f t="shared" si="4"/>
        <v>2987</v>
      </c>
      <c r="L27" s="193"/>
      <c r="M27" s="193"/>
      <c r="N27" s="193"/>
      <c r="O27" s="193">
        <v>2987</v>
      </c>
      <c r="P27" s="306">
        <f t="shared" si="1"/>
        <v>1</v>
      </c>
      <c r="Q27" s="194"/>
      <c r="R27" s="159"/>
    </row>
    <row r="28" spans="1:18" ht="34.5" customHeight="1">
      <c r="A28" s="17">
        <v>5</v>
      </c>
      <c r="B28" s="302" t="s">
        <v>308</v>
      </c>
      <c r="C28" s="303">
        <v>7938490</v>
      </c>
      <c r="D28" s="316" t="s">
        <v>125</v>
      </c>
      <c r="E28" s="160" t="s">
        <v>174</v>
      </c>
      <c r="F28" s="17" t="s">
        <v>180</v>
      </c>
      <c r="G28" s="193">
        <v>863</v>
      </c>
      <c r="H28" s="193">
        <v>52</v>
      </c>
      <c r="I28" s="193">
        <f t="shared" si="3"/>
        <v>811</v>
      </c>
      <c r="J28" s="193">
        <v>0</v>
      </c>
      <c r="K28" s="193">
        <f t="shared" si="4"/>
        <v>811</v>
      </c>
      <c r="L28" s="193"/>
      <c r="M28" s="193"/>
      <c r="N28" s="193"/>
      <c r="O28" s="193">
        <v>811</v>
      </c>
      <c r="P28" s="306">
        <f t="shared" si="1"/>
        <v>1</v>
      </c>
      <c r="Q28" s="194"/>
      <c r="R28" s="159"/>
    </row>
    <row r="29" spans="1:18" ht="34.5" customHeight="1">
      <c r="A29" s="17">
        <v>6</v>
      </c>
      <c r="B29" s="302" t="s">
        <v>309</v>
      </c>
      <c r="C29" s="303">
        <v>7938481</v>
      </c>
      <c r="D29" s="304" t="s">
        <v>130</v>
      </c>
      <c r="E29" s="160" t="s">
        <v>174</v>
      </c>
      <c r="F29" s="17" t="s">
        <v>180</v>
      </c>
      <c r="G29" s="193">
        <v>1994</v>
      </c>
      <c r="H29" s="193">
        <v>0</v>
      </c>
      <c r="I29" s="193">
        <f t="shared" si="3"/>
        <v>1994</v>
      </c>
      <c r="J29" s="193">
        <v>0</v>
      </c>
      <c r="K29" s="193">
        <f t="shared" si="4"/>
        <v>1994</v>
      </c>
      <c r="L29" s="193"/>
      <c r="M29" s="193"/>
      <c r="N29" s="193"/>
      <c r="O29" s="193">
        <v>1994</v>
      </c>
      <c r="P29" s="306">
        <f t="shared" si="1"/>
        <v>1</v>
      </c>
      <c r="Q29" s="194"/>
      <c r="R29" s="159"/>
    </row>
    <row r="30" spans="1:18" ht="34.5" customHeight="1">
      <c r="A30" s="17">
        <v>7</v>
      </c>
      <c r="B30" s="302" t="s">
        <v>310</v>
      </c>
      <c r="C30" s="303">
        <v>7880137</v>
      </c>
      <c r="D30" s="304" t="s">
        <v>126</v>
      </c>
      <c r="E30" s="160" t="s">
        <v>174</v>
      </c>
      <c r="F30" s="17" t="s">
        <v>180</v>
      </c>
      <c r="G30" s="193">
        <v>500</v>
      </c>
      <c r="H30" s="193"/>
      <c r="I30" s="193">
        <f t="shared" si="3"/>
        <v>500</v>
      </c>
      <c r="J30" s="193">
        <v>0</v>
      </c>
      <c r="K30" s="193">
        <f t="shared" si="4"/>
        <v>500</v>
      </c>
      <c r="L30" s="193"/>
      <c r="M30" s="193"/>
      <c r="N30" s="193"/>
      <c r="O30" s="193">
        <v>500</v>
      </c>
      <c r="P30" s="306">
        <f t="shared" si="1"/>
        <v>1</v>
      </c>
      <c r="Q30" s="194"/>
      <c r="R30" s="159"/>
    </row>
    <row r="31" spans="1:18" ht="34.5" customHeight="1">
      <c r="A31" s="17">
        <v>8</v>
      </c>
      <c r="B31" s="302" t="s">
        <v>263</v>
      </c>
      <c r="C31" s="303">
        <v>8002035</v>
      </c>
      <c r="D31" s="304" t="s">
        <v>135</v>
      </c>
      <c r="E31" s="160" t="s">
        <v>174</v>
      </c>
      <c r="F31" s="17" t="s">
        <v>257</v>
      </c>
      <c r="G31" s="193">
        <v>448</v>
      </c>
      <c r="H31" s="193">
        <v>0</v>
      </c>
      <c r="I31" s="193">
        <f t="shared" si="3"/>
        <v>448</v>
      </c>
      <c r="J31" s="193">
        <v>0</v>
      </c>
      <c r="K31" s="193">
        <f t="shared" si="4"/>
        <v>448</v>
      </c>
      <c r="L31" s="193"/>
      <c r="M31" s="193"/>
      <c r="N31" s="193"/>
      <c r="O31" s="193">
        <f>I31</f>
        <v>448</v>
      </c>
      <c r="P31" s="306">
        <f t="shared" si="1"/>
        <v>1</v>
      </c>
      <c r="Q31" s="194"/>
      <c r="R31" s="162"/>
    </row>
    <row r="32" spans="1:18" ht="34.5" customHeight="1">
      <c r="A32" s="17">
        <v>9</v>
      </c>
      <c r="B32" s="302" t="s">
        <v>266</v>
      </c>
      <c r="C32" s="303">
        <v>8002096</v>
      </c>
      <c r="D32" s="304" t="s">
        <v>122</v>
      </c>
      <c r="E32" s="160" t="s">
        <v>174</v>
      </c>
      <c r="F32" s="17" t="s">
        <v>257</v>
      </c>
      <c r="G32" s="193">
        <v>1112</v>
      </c>
      <c r="H32" s="193">
        <v>52</v>
      </c>
      <c r="I32" s="193">
        <f t="shared" si="3"/>
        <v>1060</v>
      </c>
      <c r="J32" s="193">
        <v>0</v>
      </c>
      <c r="K32" s="193">
        <f t="shared" si="4"/>
        <v>1060</v>
      </c>
      <c r="L32" s="193"/>
      <c r="M32" s="193"/>
      <c r="N32" s="193"/>
      <c r="O32" s="193">
        <f>I32</f>
        <v>1060</v>
      </c>
      <c r="P32" s="306">
        <f t="shared" si="1"/>
        <v>1</v>
      </c>
      <c r="Q32" s="194"/>
      <c r="R32" s="162"/>
    </row>
    <row r="33" spans="1:18" ht="34.5" customHeight="1">
      <c r="A33" s="17">
        <v>10</v>
      </c>
      <c r="B33" s="302" t="s">
        <v>265</v>
      </c>
      <c r="C33" s="303">
        <v>8002092</v>
      </c>
      <c r="D33" s="304" t="s">
        <v>123</v>
      </c>
      <c r="E33" s="160" t="s">
        <v>174</v>
      </c>
      <c r="F33" s="17" t="s">
        <v>257</v>
      </c>
      <c r="G33" s="193">
        <v>3465</v>
      </c>
      <c r="H33" s="193">
        <v>165</v>
      </c>
      <c r="I33" s="193">
        <f t="shared" si="3"/>
        <v>3300</v>
      </c>
      <c r="J33" s="193">
        <v>0</v>
      </c>
      <c r="K33" s="193">
        <f t="shared" si="4"/>
        <v>3300</v>
      </c>
      <c r="L33" s="193"/>
      <c r="M33" s="193"/>
      <c r="N33" s="193"/>
      <c r="O33" s="193">
        <f>I33</f>
        <v>3300</v>
      </c>
      <c r="P33" s="306">
        <f t="shared" si="1"/>
        <v>1</v>
      </c>
      <c r="Q33" s="194"/>
      <c r="R33" s="159"/>
    </row>
    <row r="34" spans="1:18" ht="34.5" customHeight="1">
      <c r="A34" s="17">
        <v>11</v>
      </c>
      <c r="B34" s="302" t="s">
        <v>258</v>
      </c>
      <c r="C34" s="303">
        <v>8001866</v>
      </c>
      <c r="D34" s="316" t="s">
        <v>123</v>
      </c>
      <c r="E34" s="160" t="s">
        <v>174</v>
      </c>
      <c r="F34" s="305" t="s">
        <v>259</v>
      </c>
      <c r="G34" s="317">
        <v>3168</v>
      </c>
      <c r="H34" s="193">
        <v>130</v>
      </c>
      <c r="I34" s="193">
        <f>G34-H34</f>
        <v>3038</v>
      </c>
      <c r="J34" s="193">
        <v>0</v>
      </c>
      <c r="K34" s="193">
        <f t="shared" si="4"/>
        <v>1444</v>
      </c>
      <c r="L34" s="193"/>
      <c r="M34" s="193"/>
      <c r="N34" s="193"/>
      <c r="O34" s="193">
        <v>1444</v>
      </c>
      <c r="P34" s="306">
        <f t="shared" si="1"/>
        <v>0.47531270572745227</v>
      </c>
      <c r="Q34" s="194"/>
      <c r="R34" s="159"/>
    </row>
    <row r="35" spans="1:18" ht="34.5" customHeight="1">
      <c r="A35" s="17">
        <v>12</v>
      </c>
      <c r="B35" s="302" t="s">
        <v>260</v>
      </c>
      <c r="C35" s="303">
        <v>8001865</v>
      </c>
      <c r="D35" s="316" t="s">
        <v>126</v>
      </c>
      <c r="E35" s="160" t="s">
        <v>174</v>
      </c>
      <c r="F35" s="305" t="s">
        <v>259</v>
      </c>
      <c r="G35" s="317">
        <v>3167</v>
      </c>
      <c r="H35" s="193">
        <v>150</v>
      </c>
      <c r="I35" s="193">
        <f>G35-H35</f>
        <v>3017</v>
      </c>
      <c r="J35" s="193">
        <v>0</v>
      </c>
      <c r="K35" s="193">
        <f t="shared" si="4"/>
        <v>1434</v>
      </c>
      <c r="L35" s="193"/>
      <c r="M35" s="193"/>
      <c r="N35" s="193"/>
      <c r="O35" s="193">
        <v>1434</v>
      </c>
      <c r="P35" s="306">
        <f t="shared" si="1"/>
        <v>0.47530659595624791</v>
      </c>
      <c r="Q35" s="194"/>
      <c r="R35" s="159"/>
    </row>
    <row r="36" spans="1:18" ht="34.5" customHeight="1">
      <c r="A36" s="17">
        <v>13</v>
      </c>
      <c r="B36" s="302" t="s">
        <v>261</v>
      </c>
      <c r="C36" s="303">
        <v>8001850</v>
      </c>
      <c r="D36" s="316" t="s">
        <v>127</v>
      </c>
      <c r="E36" s="160" t="s">
        <v>174</v>
      </c>
      <c r="F36" s="305" t="s">
        <v>259</v>
      </c>
      <c r="G36" s="193">
        <v>3196</v>
      </c>
      <c r="H36" s="193"/>
      <c r="I36" s="193">
        <f>G36-H36</f>
        <v>3196</v>
      </c>
      <c r="J36" s="193">
        <v>0</v>
      </c>
      <c r="K36" s="193">
        <f t="shared" si="4"/>
        <v>1519</v>
      </c>
      <c r="L36" s="193"/>
      <c r="M36" s="193"/>
      <c r="N36" s="193"/>
      <c r="O36" s="193">
        <v>1519</v>
      </c>
      <c r="P36" s="306">
        <f t="shared" si="1"/>
        <v>0.47528160200250313</v>
      </c>
      <c r="Q36" s="194"/>
      <c r="R36" s="159"/>
    </row>
    <row r="37" spans="1:18" ht="34.5" customHeight="1">
      <c r="A37" s="17">
        <v>14</v>
      </c>
      <c r="B37" s="302" t="s">
        <v>311</v>
      </c>
      <c r="C37" s="303">
        <v>8003051</v>
      </c>
      <c r="D37" s="304" t="s">
        <v>129</v>
      </c>
      <c r="E37" s="160" t="s">
        <v>174</v>
      </c>
      <c r="F37" s="17" t="s">
        <v>257</v>
      </c>
      <c r="G37" s="193">
        <v>5996</v>
      </c>
      <c r="H37" s="193">
        <v>450</v>
      </c>
      <c r="I37" s="193">
        <f t="shared" si="3"/>
        <v>5546</v>
      </c>
      <c r="J37" s="193">
        <v>0</v>
      </c>
      <c r="K37" s="193">
        <f t="shared" si="4"/>
        <v>2039</v>
      </c>
      <c r="L37" s="193"/>
      <c r="M37" s="193"/>
      <c r="N37" s="193"/>
      <c r="O37" s="193">
        <v>2039</v>
      </c>
      <c r="P37" s="306">
        <f t="shared" si="1"/>
        <v>0.36765236206274793</v>
      </c>
      <c r="Q37" s="194"/>
      <c r="R37" s="159"/>
    </row>
    <row r="38" spans="1:18" ht="34.5" customHeight="1">
      <c r="A38" s="17">
        <v>15</v>
      </c>
      <c r="B38" s="302" t="s">
        <v>264</v>
      </c>
      <c r="C38" s="303">
        <v>8002028</v>
      </c>
      <c r="D38" s="304" t="s">
        <v>123</v>
      </c>
      <c r="E38" s="160" t="s">
        <v>174</v>
      </c>
      <c r="F38" s="17" t="s">
        <v>257</v>
      </c>
      <c r="G38" s="193">
        <v>2495</v>
      </c>
      <c r="H38" s="193">
        <v>0</v>
      </c>
      <c r="I38" s="193">
        <f t="shared" si="3"/>
        <v>2495</v>
      </c>
      <c r="J38" s="193">
        <v>0</v>
      </c>
      <c r="K38" s="193">
        <f t="shared" si="4"/>
        <v>2495</v>
      </c>
      <c r="L38" s="193"/>
      <c r="M38" s="193"/>
      <c r="N38" s="193"/>
      <c r="O38" s="193">
        <f>I38</f>
        <v>2495</v>
      </c>
      <c r="P38" s="306">
        <f t="shared" si="1"/>
        <v>1</v>
      </c>
      <c r="Q38" s="194"/>
      <c r="R38" s="159"/>
    </row>
    <row r="39" spans="1:18" ht="26.25" customHeight="1">
      <c r="A39" s="181" t="s">
        <v>255</v>
      </c>
      <c r="B39" s="298" t="s">
        <v>177</v>
      </c>
      <c r="C39" s="303"/>
      <c r="D39" s="316"/>
      <c r="E39" s="301"/>
      <c r="F39" s="181"/>
      <c r="G39" s="296">
        <f>SUM(G40:G40)</f>
        <v>18000</v>
      </c>
      <c r="H39" s="296">
        <f t="shared" ref="H39:O39" si="5">SUM(H40:H40)</f>
        <v>0</v>
      </c>
      <c r="I39" s="296">
        <f t="shared" si="5"/>
        <v>0</v>
      </c>
      <c r="J39" s="296">
        <f t="shared" si="5"/>
        <v>0</v>
      </c>
      <c r="K39" s="296">
        <f t="shared" si="5"/>
        <v>100</v>
      </c>
      <c r="L39" s="296">
        <f t="shared" si="5"/>
        <v>0</v>
      </c>
      <c r="M39" s="296">
        <f t="shared" si="5"/>
        <v>0</v>
      </c>
      <c r="N39" s="296">
        <f t="shared" si="5"/>
        <v>0</v>
      </c>
      <c r="O39" s="296">
        <f t="shared" si="5"/>
        <v>100</v>
      </c>
      <c r="P39" s="306"/>
      <c r="Q39" s="315"/>
      <c r="R39" s="159"/>
    </row>
    <row r="40" spans="1:18">
      <c r="A40" s="17">
        <v>1</v>
      </c>
      <c r="B40" s="318" t="s">
        <v>312</v>
      </c>
      <c r="C40" s="303"/>
      <c r="D40" s="17" t="s">
        <v>121</v>
      </c>
      <c r="E40" s="160" t="s">
        <v>136</v>
      </c>
      <c r="F40" s="305" t="s">
        <v>324</v>
      </c>
      <c r="G40" s="193">
        <v>18000</v>
      </c>
      <c r="H40" s="193">
        <v>0</v>
      </c>
      <c r="I40" s="193">
        <v>0</v>
      </c>
      <c r="J40" s="193">
        <v>0</v>
      </c>
      <c r="K40" s="193">
        <f t="shared" si="4"/>
        <v>100</v>
      </c>
      <c r="L40" s="193"/>
      <c r="M40" s="193"/>
      <c r="N40" s="193">
        <v>0</v>
      </c>
      <c r="O40" s="193">
        <v>100</v>
      </c>
      <c r="P40" s="306"/>
      <c r="Q40" s="319"/>
      <c r="R40" s="159"/>
    </row>
    <row r="41" spans="1:18" ht="21.75" customHeight="1">
      <c r="A41" s="181" t="s">
        <v>28</v>
      </c>
      <c r="B41" s="298" t="s">
        <v>313</v>
      </c>
      <c r="C41" s="303"/>
      <c r="D41" s="304" t="s">
        <v>123</v>
      </c>
      <c r="E41" s="17"/>
      <c r="F41" s="17"/>
      <c r="G41" s="296"/>
      <c r="H41" s="296"/>
      <c r="I41" s="296"/>
      <c r="J41" s="193">
        <v>0</v>
      </c>
      <c r="K41" s="193">
        <f t="shared" si="4"/>
        <v>10000</v>
      </c>
      <c r="L41" s="296"/>
      <c r="M41" s="296"/>
      <c r="N41" s="296"/>
      <c r="O41" s="296">
        <v>10000</v>
      </c>
      <c r="P41" s="320"/>
      <c r="Q41" s="312"/>
      <c r="R41" s="159"/>
    </row>
    <row r="42" spans="1:18" ht="17.25" customHeight="1">
      <c r="A42" s="181" t="s">
        <v>93</v>
      </c>
      <c r="B42" s="298" t="s">
        <v>314</v>
      </c>
      <c r="C42" s="309"/>
      <c r="D42" s="321" t="s">
        <v>130</v>
      </c>
      <c r="E42" s="301"/>
      <c r="F42" s="322"/>
      <c r="G42" s="296"/>
      <c r="H42" s="296"/>
      <c r="I42" s="296"/>
      <c r="J42" s="193">
        <v>0</v>
      </c>
      <c r="K42" s="296">
        <f>N42+O42</f>
        <v>5000</v>
      </c>
      <c r="L42" s="296"/>
      <c r="M42" s="296"/>
      <c r="N42" s="296"/>
      <c r="O42" s="296">
        <v>5000</v>
      </c>
      <c r="P42" s="323"/>
      <c r="Q42" s="274"/>
    </row>
    <row r="43" spans="1:18" s="10" customFormat="1" ht="17.25" customHeight="1">
      <c r="A43" s="181" t="s">
        <v>138</v>
      </c>
      <c r="B43" s="298" t="s">
        <v>256</v>
      </c>
      <c r="C43" s="324"/>
      <c r="D43" s="181"/>
      <c r="E43" s="301"/>
      <c r="F43" s="181"/>
      <c r="G43" s="296">
        <v>18000</v>
      </c>
      <c r="H43" s="296">
        <v>280</v>
      </c>
      <c r="I43" s="296">
        <v>9251</v>
      </c>
      <c r="J43" s="296"/>
      <c r="K43" s="296">
        <f t="shared" si="4"/>
        <v>2081</v>
      </c>
      <c r="L43" s="296"/>
      <c r="M43" s="296"/>
      <c r="N43" s="296"/>
      <c r="O43" s="296">
        <v>2081</v>
      </c>
      <c r="P43" s="325"/>
      <c r="Q43" s="315"/>
    </row>
    <row r="44" spans="1:18" ht="23.25" customHeight="1">
      <c r="A44" s="181" t="s">
        <v>178</v>
      </c>
      <c r="B44" s="298" t="s">
        <v>179</v>
      </c>
      <c r="C44" s="298"/>
      <c r="D44" s="316"/>
      <c r="E44" s="160"/>
      <c r="F44" s="305"/>
      <c r="G44" s="193">
        <f>SUM(G45:G51)</f>
        <v>21500</v>
      </c>
      <c r="H44" s="193">
        <f t="shared" ref="H44:O44" si="6">SUM(H45:H51)</f>
        <v>0</v>
      </c>
      <c r="I44" s="193">
        <f t="shared" si="6"/>
        <v>0</v>
      </c>
      <c r="J44" s="193">
        <f t="shared" si="6"/>
        <v>0</v>
      </c>
      <c r="K44" s="193">
        <f t="shared" si="6"/>
        <v>697</v>
      </c>
      <c r="L44" s="193">
        <f t="shared" si="6"/>
        <v>0</v>
      </c>
      <c r="M44" s="193">
        <f t="shared" si="6"/>
        <v>0</v>
      </c>
      <c r="N44" s="193">
        <f t="shared" si="6"/>
        <v>0</v>
      </c>
      <c r="O44" s="193">
        <f t="shared" si="6"/>
        <v>697</v>
      </c>
      <c r="P44" s="306"/>
      <c r="Q44" s="194"/>
    </row>
    <row r="45" spans="1:18" ht="23.25" customHeight="1">
      <c r="A45" s="17">
        <v>1</v>
      </c>
      <c r="B45" s="302" t="s">
        <v>262</v>
      </c>
      <c r="C45" s="298"/>
      <c r="D45" s="316" t="s">
        <v>126</v>
      </c>
      <c r="E45" s="160"/>
      <c r="F45" s="305" t="s">
        <v>257</v>
      </c>
      <c r="G45" s="326">
        <v>4000</v>
      </c>
      <c r="H45" s="193"/>
      <c r="I45" s="193"/>
      <c r="J45" s="193"/>
      <c r="K45" s="193">
        <f t="shared" ref="K45:K54" si="7">N45+O45</f>
        <v>5</v>
      </c>
      <c r="L45" s="296"/>
      <c r="M45" s="296"/>
      <c r="N45" s="296"/>
      <c r="O45" s="193">
        <v>5</v>
      </c>
      <c r="P45" s="306"/>
      <c r="Q45" s="194"/>
    </row>
    <row r="46" spans="1:18" ht="23.25" customHeight="1">
      <c r="A46" s="17">
        <v>2</v>
      </c>
      <c r="B46" s="302" t="s">
        <v>315</v>
      </c>
      <c r="C46" s="298"/>
      <c r="D46" s="17" t="s">
        <v>121</v>
      </c>
      <c r="E46" s="160"/>
      <c r="F46" s="305" t="s">
        <v>257</v>
      </c>
      <c r="G46" s="327">
        <v>3000</v>
      </c>
      <c r="H46" s="193"/>
      <c r="I46" s="193"/>
      <c r="J46" s="193"/>
      <c r="K46" s="193">
        <f t="shared" si="7"/>
        <v>5</v>
      </c>
      <c r="L46" s="296"/>
      <c r="M46" s="296"/>
      <c r="N46" s="296"/>
      <c r="O46" s="193">
        <v>5</v>
      </c>
      <c r="P46" s="306"/>
      <c r="Q46" s="194"/>
    </row>
    <row r="47" spans="1:18" ht="23.25" customHeight="1">
      <c r="A47" s="17">
        <v>3</v>
      </c>
      <c r="B47" s="302" t="s">
        <v>316</v>
      </c>
      <c r="C47" s="298"/>
      <c r="D47" s="17" t="s">
        <v>121</v>
      </c>
      <c r="E47" s="160"/>
      <c r="F47" s="305" t="s">
        <v>257</v>
      </c>
      <c r="G47" s="327">
        <v>2400</v>
      </c>
      <c r="H47" s="193"/>
      <c r="I47" s="193"/>
      <c r="J47" s="193"/>
      <c r="K47" s="193">
        <f t="shared" si="7"/>
        <v>5</v>
      </c>
      <c r="L47" s="296"/>
      <c r="M47" s="296"/>
      <c r="N47" s="296"/>
      <c r="O47" s="193">
        <v>5</v>
      </c>
      <c r="P47" s="306"/>
      <c r="Q47" s="194"/>
    </row>
    <row r="48" spans="1:18" ht="23.25" customHeight="1">
      <c r="A48" s="17">
        <v>4</v>
      </c>
      <c r="B48" s="302" t="s">
        <v>317</v>
      </c>
      <c r="C48" s="298"/>
      <c r="D48" s="316" t="s">
        <v>123</v>
      </c>
      <c r="E48" s="160"/>
      <c r="F48" s="305" t="s">
        <v>257</v>
      </c>
      <c r="G48" s="327">
        <v>6400</v>
      </c>
      <c r="H48" s="193"/>
      <c r="I48" s="193"/>
      <c r="J48" s="193"/>
      <c r="K48" s="193">
        <f t="shared" si="7"/>
        <v>5</v>
      </c>
      <c r="L48" s="296"/>
      <c r="M48" s="296"/>
      <c r="N48" s="296"/>
      <c r="O48" s="193">
        <v>5</v>
      </c>
      <c r="P48" s="306"/>
      <c r="Q48" s="194"/>
    </row>
    <row r="49" spans="1:17" ht="23.25" customHeight="1">
      <c r="A49" s="17">
        <v>5</v>
      </c>
      <c r="B49" s="302" t="s">
        <v>318</v>
      </c>
      <c r="C49" s="298"/>
      <c r="D49" s="316" t="s">
        <v>126</v>
      </c>
      <c r="E49" s="160"/>
      <c r="F49" s="305" t="s">
        <v>257</v>
      </c>
      <c r="G49" s="327">
        <v>2700</v>
      </c>
      <c r="H49" s="193"/>
      <c r="I49" s="193"/>
      <c r="J49" s="193"/>
      <c r="K49" s="193">
        <f t="shared" si="7"/>
        <v>5</v>
      </c>
      <c r="L49" s="296"/>
      <c r="M49" s="296"/>
      <c r="N49" s="296"/>
      <c r="O49" s="193">
        <v>5</v>
      </c>
      <c r="P49" s="306"/>
      <c r="Q49" s="194"/>
    </row>
    <row r="50" spans="1:17" ht="23.25" customHeight="1">
      <c r="A50" s="17">
        <v>6</v>
      </c>
      <c r="B50" s="302" t="s">
        <v>319</v>
      </c>
      <c r="C50" s="298"/>
      <c r="D50" s="316" t="s">
        <v>126</v>
      </c>
      <c r="E50" s="160"/>
      <c r="F50" s="305" t="s">
        <v>257</v>
      </c>
      <c r="G50" s="327">
        <v>3000</v>
      </c>
      <c r="H50" s="193"/>
      <c r="I50" s="193"/>
      <c r="J50" s="193"/>
      <c r="K50" s="193">
        <f t="shared" si="7"/>
        <v>5</v>
      </c>
      <c r="L50" s="296"/>
      <c r="M50" s="296"/>
      <c r="N50" s="296"/>
      <c r="O50" s="193">
        <v>5</v>
      </c>
      <c r="P50" s="306"/>
      <c r="Q50" s="194"/>
    </row>
    <row r="51" spans="1:17" ht="23.25" customHeight="1">
      <c r="A51" s="17">
        <v>7</v>
      </c>
      <c r="B51" s="302" t="s">
        <v>320</v>
      </c>
      <c r="C51" s="298"/>
      <c r="D51" s="316"/>
      <c r="E51" s="160"/>
      <c r="F51" s="305" t="s">
        <v>257</v>
      </c>
      <c r="G51" s="327"/>
      <c r="H51" s="193"/>
      <c r="I51" s="193"/>
      <c r="J51" s="193"/>
      <c r="K51" s="193">
        <f t="shared" si="7"/>
        <v>667</v>
      </c>
      <c r="L51" s="296"/>
      <c r="M51" s="296"/>
      <c r="N51" s="296"/>
      <c r="O51" s="193">
        <f>218+479-O45-O46-O47-O48-O49-O50</f>
        <v>667</v>
      </c>
      <c r="P51" s="306"/>
      <c r="Q51" s="194"/>
    </row>
    <row r="52" spans="1:17" ht="30" customHeight="1">
      <c r="A52" s="181" t="s">
        <v>35</v>
      </c>
      <c r="B52" s="298" t="s">
        <v>322</v>
      </c>
      <c r="C52" s="298"/>
      <c r="D52" s="181"/>
      <c r="E52" s="301"/>
      <c r="F52" s="17"/>
      <c r="G52" s="296">
        <f>+G53+G54</f>
        <v>0</v>
      </c>
      <c r="H52" s="296">
        <f t="shared" ref="H52:O52" si="8">+H53+H54</f>
        <v>0</v>
      </c>
      <c r="I52" s="296">
        <f t="shared" si="8"/>
        <v>0</v>
      </c>
      <c r="J52" s="296">
        <f t="shared" si="8"/>
        <v>0</v>
      </c>
      <c r="K52" s="296">
        <f t="shared" si="8"/>
        <v>2200</v>
      </c>
      <c r="L52" s="296">
        <f t="shared" si="8"/>
        <v>0</v>
      </c>
      <c r="M52" s="296">
        <f t="shared" si="8"/>
        <v>0</v>
      </c>
      <c r="N52" s="296">
        <f t="shared" si="8"/>
        <v>2000</v>
      </c>
      <c r="O52" s="296">
        <f t="shared" si="8"/>
        <v>200</v>
      </c>
      <c r="P52" s="325"/>
      <c r="Q52" s="315"/>
    </row>
    <row r="53" spans="1:17" ht="30" customHeight="1">
      <c r="A53" s="181" t="s">
        <v>22</v>
      </c>
      <c r="B53" s="298" t="s">
        <v>181</v>
      </c>
      <c r="C53" s="298"/>
      <c r="D53" s="181"/>
      <c r="E53" s="301"/>
      <c r="F53" s="17"/>
      <c r="G53" s="296"/>
      <c r="H53" s="296"/>
      <c r="I53" s="296"/>
      <c r="J53" s="193"/>
      <c r="K53" s="193">
        <f t="shared" si="7"/>
        <v>2000</v>
      </c>
      <c r="L53" s="296"/>
      <c r="M53" s="296"/>
      <c r="N53" s="296">
        <v>2000</v>
      </c>
      <c r="O53" s="296"/>
      <c r="P53" s="325"/>
      <c r="Q53" s="315"/>
    </row>
    <row r="54" spans="1:17" ht="30" customHeight="1">
      <c r="A54" s="181" t="s">
        <v>28</v>
      </c>
      <c r="B54" s="298" t="s">
        <v>321</v>
      </c>
      <c r="C54" s="298"/>
      <c r="D54" s="181" t="s">
        <v>182</v>
      </c>
      <c r="E54" s="301" t="s">
        <v>183</v>
      </c>
      <c r="F54" s="17"/>
      <c r="G54" s="296"/>
      <c r="H54" s="296"/>
      <c r="I54" s="296"/>
      <c r="J54" s="193"/>
      <c r="K54" s="193">
        <f t="shared" si="7"/>
        <v>200</v>
      </c>
      <c r="L54" s="296"/>
      <c r="M54" s="296"/>
      <c r="N54" s="296"/>
      <c r="O54" s="296">
        <v>200</v>
      </c>
      <c r="P54" s="325"/>
      <c r="Q54" s="315"/>
    </row>
    <row r="55" spans="1:17" ht="27" customHeight="1">
      <c r="A55" s="328" t="s">
        <v>184</v>
      </c>
      <c r="B55" s="298" t="s">
        <v>185</v>
      </c>
      <c r="C55" s="298"/>
      <c r="D55" s="181" t="s">
        <v>182</v>
      </c>
      <c r="E55" s="301" t="s">
        <v>323</v>
      </c>
      <c r="F55" s="329"/>
      <c r="G55" s="296"/>
      <c r="H55" s="330"/>
      <c r="I55" s="330"/>
      <c r="J55" s="193"/>
      <c r="K55" s="296"/>
      <c r="L55" s="296"/>
      <c r="M55" s="296"/>
      <c r="N55" s="330"/>
      <c r="O55" s="330"/>
      <c r="P55" s="323"/>
      <c r="Q55" s="274"/>
    </row>
  </sheetData>
  <mergeCells count="14">
    <mergeCell ref="D6:D7"/>
    <mergeCell ref="E6:E7"/>
    <mergeCell ref="F6:F7"/>
    <mergeCell ref="G6:I6"/>
    <mergeCell ref="J6:J7"/>
    <mergeCell ref="K6:O6"/>
    <mergeCell ref="P6:P7"/>
    <mergeCell ref="Q6:Q7"/>
    <mergeCell ref="A1:B1"/>
    <mergeCell ref="A6:A7"/>
    <mergeCell ref="B6:B7"/>
    <mergeCell ref="C6:C7"/>
    <mergeCell ref="A3:Q3"/>
    <mergeCell ref="A4:Q4"/>
  </mergeCells>
  <printOptions horizontalCentered="1"/>
  <pageMargins left="0.28000000000000003" right="0.16" top="0.32" bottom="0.2" header="0.3" footer="0.3"/>
  <pageSetup paperSize="9" scale="63"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SheetLayoutView="100" workbookViewId="0">
      <selection activeCell="N42" sqref="N42"/>
    </sheetView>
  </sheetViews>
  <sheetFormatPr defaultColWidth="8.85546875" defaultRowHeight="12.75"/>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36"/>
  <sheetViews>
    <sheetView topLeftCell="A4" workbookViewId="0">
      <selection activeCell="C33" sqref="C33"/>
    </sheetView>
  </sheetViews>
  <sheetFormatPr defaultRowHeight="12.75"/>
  <cols>
    <col min="1" max="1" width="6" style="99" customWidth="1"/>
    <col min="2" max="2" width="56.140625" style="38" customWidth="1"/>
    <col min="3" max="3" width="26.85546875" style="100" customWidth="1"/>
    <col min="4" max="4" width="12.85546875" style="38" customWidth="1"/>
    <col min="5" max="5" width="11.7109375" style="38" bestFit="1" customWidth="1"/>
    <col min="6" max="6" width="9.140625" style="38" bestFit="1"/>
    <col min="7" max="16384" width="9.140625" style="38"/>
  </cols>
  <sheetData>
    <row r="1" spans="1:6" ht="25.5" customHeight="1">
      <c r="A1" s="2" t="s">
        <v>17</v>
      </c>
      <c r="B1" s="76"/>
      <c r="C1" s="6" t="s">
        <v>3</v>
      </c>
    </row>
    <row r="2" spans="1:6" ht="25.5" customHeight="1">
      <c r="A2" s="2"/>
      <c r="B2" s="76"/>
      <c r="C2" s="6"/>
    </row>
    <row r="3" spans="1:6" ht="25.5" customHeight="1">
      <c r="A3" s="495" t="s">
        <v>768</v>
      </c>
      <c r="B3" s="495"/>
      <c r="C3" s="495"/>
    </row>
    <row r="4" spans="1:6" ht="20.25" customHeight="1">
      <c r="A4" s="497" t="s">
        <v>18</v>
      </c>
      <c r="B4" s="497"/>
      <c r="C4" s="497"/>
      <c r="D4" s="23"/>
      <c r="E4" s="23"/>
    </row>
    <row r="5" spans="1:6" ht="15" customHeight="1">
      <c r="A5" s="7"/>
      <c r="B5" s="7"/>
      <c r="C5" s="7"/>
      <c r="D5" s="23"/>
      <c r="E5" s="23"/>
    </row>
    <row r="6" spans="1:6" ht="21" customHeight="1">
      <c r="A6" s="101"/>
      <c r="B6" s="101"/>
      <c r="C6" s="102" t="s">
        <v>19</v>
      </c>
    </row>
    <row r="7" spans="1:6" ht="37.5" customHeight="1">
      <c r="A7" s="103" t="s">
        <v>0</v>
      </c>
      <c r="B7" s="27" t="s">
        <v>2</v>
      </c>
      <c r="C7" s="104" t="s">
        <v>784</v>
      </c>
    </row>
    <row r="8" spans="1:6" s="75" customFormat="1" ht="21.75" customHeight="1">
      <c r="A8" s="105" t="s">
        <v>20</v>
      </c>
      <c r="B8" s="106" t="s">
        <v>21</v>
      </c>
      <c r="C8" s="107">
        <f>+C9+C14+C17+C21</f>
        <v>781826</v>
      </c>
      <c r="E8" s="108"/>
    </row>
    <row r="9" spans="1:6" s="97" customFormat="1" ht="21.75" customHeight="1">
      <c r="A9" s="109" t="s">
        <v>22</v>
      </c>
      <c r="B9" s="110" t="s">
        <v>23</v>
      </c>
      <c r="C9" s="111">
        <f>+C10+C13</f>
        <v>246676</v>
      </c>
      <c r="D9" s="112"/>
      <c r="E9" s="113"/>
    </row>
    <row r="10" spans="1:6" s="97" customFormat="1" ht="21.75" customHeight="1">
      <c r="A10" s="114">
        <v>1</v>
      </c>
      <c r="B10" s="115" t="s">
        <v>24</v>
      </c>
      <c r="C10" s="116">
        <f>+C11+C12</f>
        <v>227500</v>
      </c>
      <c r="D10" s="112"/>
      <c r="E10" s="113"/>
    </row>
    <row r="11" spans="1:6" s="98" customFormat="1" ht="21.75" customHeight="1">
      <c r="A11" s="114"/>
      <c r="B11" s="117" t="s">
        <v>25</v>
      </c>
      <c r="C11" s="116">
        <v>8630</v>
      </c>
      <c r="D11" s="112">
        <v>8630</v>
      </c>
      <c r="E11" s="118">
        <v>19176</v>
      </c>
    </row>
    <row r="12" spans="1:6" s="98" customFormat="1" ht="21.75" customHeight="1">
      <c r="A12" s="114"/>
      <c r="B12" s="117" t="s">
        <v>26</v>
      </c>
      <c r="C12" s="116">
        <v>218870</v>
      </c>
      <c r="D12" s="112">
        <v>218870</v>
      </c>
      <c r="E12" s="118"/>
    </row>
    <row r="13" spans="1:6" s="336" customFormat="1" ht="21.75" customHeight="1">
      <c r="A13" s="332">
        <v>2</v>
      </c>
      <c r="B13" s="333" t="s">
        <v>27</v>
      </c>
      <c r="C13" s="346">
        <v>19176</v>
      </c>
      <c r="D13" s="334"/>
      <c r="E13" s="335"/>
    </row>
    <row r="14" spans="1:6" s="75" customFormat="1" ht="21.75" customHeight="1">
      <c r="A14" s="109" t="s">
        <v>28</v>
      </c>
      <c r="B14" s="110" t="s">
        <v>29</v>
      </c>
      <c r="C14" s="119">
        <f>+C15+C16</f>
        <v>402280</v>
      </c>
      <c r="D14" s="112"/>
      <c r="E14" s="108"/>
      <c r="F14" s="108">
        <f>+C14-C17</f>
        <v>369300</v>
      </c>
    </row>
    <row r="15" spans="1:6" ht="21.75" customHeight="1">
      <c r="A15" s="114">
        <v>1</v>
      </c>
      <c r="B15" s="115" t="s">
        <v>30</v>
      </c>
      <c r="C15" s="116">
        <v>213894</v>
      </c>
      <c r="D15" s="112"/>
    </row>
    <row r="16" spans="1:6" ht="21.75" customHeight="1">
      <c r="A16" s="114">
        <v>2</v>
      </c>
      <c r="B16" s="115" t="s">
        <v>31</v>
      </c>
      <c r="C16" s="116">
        <v>188386</v>
      </c>
      <c r="D16" s="112"/>
    </row>
    <row r="17" spans="1:5" s="351" customFormat="1" ht="21.75" customHeight="1">
      <c r="A17" s="348" t="s">
        <v>93</v>
      </c>
      <c r="B17" s="349" t="s">
        <v>325</v>
      </c>
      <c r="C17" s="350">
        <v>32980</v>
      </c>
      <c r="D17" s="334"/>
    </row>
    <row r="18" spans="1:5" ht="18" hidden="1" customHeight="1">
      <c r="A18" s="120">
        <v>4</v>
      </c>
      <c r="B18" s="115" t="s">
        <v>32</v>
      </c>
      <c r="C18" s="116"/>
      <c r="D18" s="112"/>
    </row>
    <row r="19" spans="1:5" ht="17.25" hidden="1" customHeight="1">
      <c r="A19" s="120">
        <v>5</v>
      </c>
      <c r="B19" s="121" t="s">
        <v>33</v>
      </c>
      <c r="C19" s="116"/>
      <c r="D19" s="112"/>
    </row>
    <row r="20" spans="1:5" ht="17.25" hidden="1" customHeight="1">
      <c r="A20" s="120"/>
      <c r="B20" s="483" t="s">
        <v>34</v>
      </c>
      <c r="C20" s="116"/>
      <c r="D20" s="112"/>
    </row>
    <row r="21" spans="1:5" ht="17.25" customHeight="1">
      <c r="A21" s="484" t="s">
        <v>205</v>
      </c>
      <c r="B21" s="485" t="s">
        <v>769</v>
      </c>
      <c r="C21" s="111">
        <v>99890</v>
      </c>
      <c r="D21" s="112"/>
    </row>
    <row r="22" spans="1:5" ht="21.75" customHeight="1">
      <c r="A22" s="109" t="s">
        <v>35</v>
      </c>
      <c r="B22" s="110" t="s">
        <v>36</v>
      </c>
      <c r="C22" s="111">
        <f>C23+C31+C34</f>
        <v>781826</v>
      </c>
      <c r="D22" s="112"/>
      <c r="E22" s="122"/>
    </row>
    <row r="23" spans="1:5" ht="21.75" customHeight="1">
      <c r="A23" s="109" t="s">
        <v>22</v>
      </c>
      <c r="B23" s="110" t="s">
        <v>326</v>
      </c>
      <c r="C23" s="111">
        <f>C24+C25+C26</f>
        <v>593440</v>
      </c>
      <c r="D23" s="112"/>
      <c r="E23" s="122"/>
    </row>
    <row r="24" spans="1:5" ht="21.75" customHeight="1">
      <c r="A24" s="114">
        <v>1</v>
      </c>
      <c r="B24" s="115" t="s">
        <v>37</v>
      </c>
      <c r="C24" s="116">
        <v>84740</v>
      </c>
      <c r="D24" s="112"/>
    </row>
    <row r="25" spans="1:5" ht="21.75" customHeight="1">
      <c r="A25" s="114">
        <v>2</v>
      </c>
      <c r="B25" s="115" t="s">
        <v>38</v>
      </c>
      <c r="C25" s="116">
        <v>496831</v>
      </c>
      <c r="D25" s="112"/>
    </row>
    <row r="26" spans="1:5" ht="21.75" customHeight="1">
      <c r="A26" s="114">
        <v>3</v>
      </c>
      <c r="B26" s="115" t="s">
        <v>39</v>
      </c>
      <c r="C26" s="116">
        <v>11869</v>
      </c>
      <c r="D26" s="112"/>
    </row>
    <row r="27" spans="1:5" ht="21.75" hidden="1" customHeight="1">
      <c r="A27" s="120">
        <v>4</v>
      </c>
      <c r="B27" s="115" t="s">
        <v>14</v>
      </c>
      <c r="C27" s="116"/>
      <c r="D27" s="126"/>
    </row>
    <row r="28" spans="1:5" ht="21.75" hidden="1" customHeight="1">
      <c r="A28" s="120">
        <v>5</v>
      </c>
      <c r="B28" s="115" t="s">
        <v>15</v>
      </c>
      <c r="C28" s="116">
        <f>C29</f>
        <v>0</v>
      </c>
    </row>
    <row r="29" spans="1:5" ht="21.75" hidden="1" customHeight="1">
      <c r="A29" s="114"/>
      <c r="B29" s="337" t="s">
        <v>16</v>
      </c>
      <c r="C29" s="116"/>
    </row>
    <row r="30" spans="1:5" s="77" customFormat="1" ht="21.75" customHeight="1">
      <c r="A30" s="114">
        <v>4</v>
      </c>
      <c r="B30" s="338" t="s">
        <v>204</v>
      </c>
      <c r="C30" s="116"/>
    </row>
    <row r="31" spans="1:5" s="75" customFormat="1" ht="18" customHeight="1">
      <c r="A31" s="339" t="s">
        <v>28</v>
      </c>
      <c r="B31" s="340" t="s">
        <v>327</v>
      </c>
      <c r="C31" s="341">
        <f>C32+C33</f>
        <v>188386</v>
      </c>
    </row>
    <row r="32" spans="1:5" ht="18" customHeight="1">
      <c r="A32" s="342">
        <v>1</v>
      </c>
      <c r="B32" s="338" t="s">
        <v>328</v>
      </c>
      <c r="C32" s="347">
        <v>92619</v>
      </c>
    </row>
    <row r="33" spans="1:10" ht="18.75">
      <c r="A33" s="342">
        <v>2</v>
      </c>
      <c r="B33" s="338" t="s">
        <v>329</v>
      </c>
      <c r="C33" s="347">
        <v>95767</v>
      </c>
    </row>
    <row r="34" spans="1:10" ht="18.75">
      <c r="A34" s="343" t="s">
        <v>93</v>
      </c>
      <c r="B34" s="344" t="s">
        <v>206</v>
      </c>
      <c r="C34" s="345"/>
    </row>
    <row r="36" spans="1:10" ht="34.5" customHeight="1">
      <c r="B36" s="498"/>
      <c r="C36" s="499"/>
      <c r="D36" s="499"/>
      <c r="E36" s="499"/>
      <c r="F36" s="499"/>
      <c r="G36" s="499"/>
      <c r="H36" s="499"/>
      <c r="I36" s="499"/>
      <c r="J36" s="499"/>
    </row>
  </sheetData>
  <mergeCells count="3">
    <mergeCell ref="A3:C3"/>
    <mergeCell ref="A4:C4"/>
    <mergeCell ref="B36:J36"/>
  </mergeCells>
  <printOptions horizontalCentered="1"/>
  <pageMargins left="0.47999999999999993" right="0.2" top="0.54" bottom="0.2" header="0.5"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4"/>
  <sheetViews>
    <sheetView topLeftCell="A16" workbookViewId="0">
      <selection activeCell="C41" sqref="C41"/>
    </sheetView>
  </sheetViews>
  <sheetFormatPr defaultRowHeight="12.75"/>
  <cols>
    <col min="1" max="1" width="4.7109375" style="38" customWidth="1"/>
    <col min="2" max="2" width="57.85546875" style="38" customWidth="1"/>
    <col min="3" max="3" width="32.28515625" style="38" customWidth="1"/>
    <col min="4" max="4" width="17.85546875" style="38" hidden="1" customWidth="1"/>
    <col min="5" max="5" width="0.140625" style="38" hidden="1" customWidth="1"/>
    <col min="6" max="6" width="9.140625" style="38" bestFit="1" customWidth="1"/>
    <col min="7" max="7" width="9.7109375" style="38" bestFit="1" customWidth="1"/>
    <col min="8" max="8" width="41.42578125" style="38" bestFit="1" customWidth="1"/>
    <col min="9" max="9" width="9.140625" style="38" bestFit="1"/>
    <col min="10" max="10" width="9.140625" style="38"/>
    <col min="11" max="11" width="9.7109375" style="38" bestFit="1" customWidth="1"/>
    <col min="12" max="16384" width="9.140625" style="38"/>
  </cols>
  <sheetData>
    <row r="1" spans="1:11" ht="18.75">
      <c r="A1" s="2" t="s">
        <v>17</v>
      </c>
      <c r="B1" s="41"/>
      <c r="C1" s="6" t="s">
        <v>4</v>
      </c>
      <c r="D1" s="41"/>
    </row>
    <row r="2" spans="1:11" ht="18.75">
      <c r="A2" s="2"/>
      <c r="B2" s="41"/>
      <c r="C2" s="6"/>
      <c r="D2" s="41"/>
    </row>
    <row r="3" spans="1:11" ht="42" customHeight="1">
      <c r="A3" s="500" t="s">
        <v>782</v>
      </c>
      <c r="B3" s="500"/>
      <c r="C3" s="500"/>
      <c r="D3" s="41"/>
      <c r="E3" s="41"/>
    </row>
    <row r="4" spans="1:11" ht="20.25" customHeight="1">
      <c r="A4" s="497" t="s">
        <v>18</v>
      </c>
      <c r="B4" s="497"/>
      <c r="C4" s="497"/>
      <c r="D4" s="23"/>
      <c r="E4" s="41"/>
    </row>
    <row r="5" spans="1:11" ht="16.5">
      <c r="A5" s="7"/>
      <c r="B5" s="7"/>
      <c r="C5" s="7"/>
      <c r="D5" s="79"/>
      <c r="E5" s="79"/>
    </row>
    <row r="6" spans="1:11" ht="18.75">
      <c r="C6" s="24" t="s">
        <v>40</v>
      </c>
      <c r="E6" s="80"/>
    </row>
    <row r="7" spans="1:11" s="75" customFormat="1" ht="26.25" customHeight="1">
      <c r="A7" s="503" t="s">
        <v>41</v>
      </c>
      <c r="B7" s="27" t="s">
        <v>42</v>
      </c>
      <c r="C7" s="27" t="s">
        <v>783</v>
      </c>
      <c r="D7" s="81" t="s">
        <v>43</v>
      </c>
      <c r="E7" s="81" t="s">
        <v>44</v>
      </c>
    </row>
    <row r="8" spans="1:11" s="75" customFormat="1" ht="15.75">
      <c r="A8" s="503"/>
      <c r="B8" s="82">
        <v>1</v>
      </c>
      <c r="C8" s="83">
        <v>2</v>
      </c>
      <c r="D8" s="84">
        <v>3</v>
      </c>
      <c r="E8" s="84">
        <v>4</v>
      </c>
    </row>
    <row r="9" spans="1:11" s="76" customFormat="1" ht="18.75">
      <c r="A9" s="198"/>
      <c r="B9" s="199" t="s">
        <v>45</v>
      </c>
      <c r="C9" s="200"/>
      <c r="D9" s="85"/>
      <c r="E9" s="85"/>
    </row>
    <row r="10" spans="1:11" s="77" customFormat="1" ht="20.25" customHeight="1">
      <c r="A10" s="201" t="s">
        <v>20</v>
      </c>
      <c r="B10" s="202" t="s">
        <v>46</v>
      </c>
      <c r="C10" s="163"/>
      <c r="D10" s="86"/>
      <c r="E10" s="86"/>
    </row>
    <row r="11" spans="1:11" s="77" customFormat="1" ht="20.25" customHeight="1">
      <c r="A11" s="201" t="s">
        <v>22</v>
      </c>
      <c r="B11" s="202" t="s">
        <v>47</v>
      </c>
      <c r="C11" s="203">
        <f>+C12+C16+C19+C20</f>
        <v>722936</v>
      </c>
      <c r="D11" s="87" t="e">
        <f>D12+D16+#REF!+#REF!+#REF!+#REF!</f>
        <v>#REF!</v>
      </c>
      <c r="E11" s="88" t="e">
        <f>D11/C12*100</f>
        <v>#REF!</v>
      </c>
    </row>
    <row r="12" spans="1:11" s="77" customFormat="1" ht="20.25" customHeight="1">
      <c r="A12" s="204">
        <v>1</v>
      </c>
      <c r="B12" s="163" t="s">
        <v>48</v>
      </c>
      <c r="C12" s="203">
        <f>+C13+C14+C15</f>
        <v>207234</v>
      </c>
      <c r="D12" s="89">
        <f>D13+D14</f>
        <v>72568504143</v>
      </c>
      <c r="E12" s="90" t="e">
        <f>D12/#REF!*100</f>
        <v>#REF!</v>
      </c>
      <c r="K12" s="91">
        <f>175160-C13</f>
        <v>173779</v>
      </c>
    </row>
    <row r="13" spans="1:11" s="77" customFormat="1" ht="20.25" customHeight="1">
      <c r="A13" s="204"/>
      <c r="B13" s="205" t="s">
        <v>49</v>
      </c>
      <c r="C13" s="358">
        <v>1381</v>
      </c>
      <c r="D13" s="89">
        <v>2499990361</v>
      </c>
      <c r="E13" s="90">
        <f>D13/C13*100</f>
        <v>181027542.43301955</v>
      </c>
    </row>
    <row r="14" spans="1:11" s="77" customFormat="1" ht="20.25" customHeight="1">
      <c r="A14" s="204"/>
      <c r="B14" s="205" t="s">
        <v>50</v>
      </c>
      <c r="C14" s="358">
        <v>186677</v>
      </c>
      <c r="D14" s="89">
        <v>70068513782</v>
      </c>
      <c r="E14" s="90">
        <f>D14/C14*100</f>
        <v>37534626.002132028</v>
      </c>
    </row>
    <row r="15" spans="1:11" s="77" customFormat="1" ht="20.25" customHeight="1">
      <c r="A15" s="204"/>
      <c r="B15" s="163" t="s">
        <v>27</v>
      </c>
      <c r="C15" s="358">
        <v>19176</v>
      </c>
      <c r="D15" s="89"/>
      <c r="E15" s="90"/>
      <c r="G15" s="91">
        <f>+C11+C29-C25</f>
        <v>784520</v>
      </c>
    </row>
    <row r="16" spans="1:11" s="77" customFormat="1" ht="20.25" customHeight="1">
      <c r="A16" s="204">
        <v>2</v>
      </c>
      <c r="B16" s="163" t="s">
        <v>51</v>
      </c>
      <c r="C16" s="206">
        <f>+C17+C18</f>
        <v>402280</v>
      </c>
      <c r="D16" s="89" t="e">
        <f>#REF!+#REF!</f>
        <v>#REF!</v>
      </c>
      <c r="E16" s="90" t="e">
        <f>D16/C16*100</f>
        <v>#REF!</v>
      </c>
      <c r="G16" s="91">
        <f>+C21+C29-C25</f>
        <v>784520</v>
      </c>
    </row>
    <row r="17" spans="1:14" s="77" customFormat="1" ht="21.75" customHeight="1">
      <c r="A17" s="207"/>
      <c r="B17" s="163" t="s">
        <v>30</v>
      </c>
      <c r="C17" s="208">
        <v>213894</v>
      </c>
      <c r="D17" s="89">
        <v>84939000000</v>
      </c>
      <c r="E17" s="90">
        <f>D17/C17*100</f>
        <v>39710791.326544926</v>
      </c>
    </row>
    <row r="18" spans="1:14" s="77" customFormat="1" ht="21.75" customHeight="1">
      <c r="A18" s="207"/>
      <c r="B18" s="163" t="s">
        <v>31</v>
      </c>
      <c r="C18" s="208">
        <v>188386</v>
      </c>
      <c r="D18" s="91">
        <v>60041448000</v>
      </c>
      <c r="E18" s="90">
        <f>D18/C18*100</f>
        <v>31871502.128608279</v>
      </c>
    </row>
    <row r="19" spans="1:14" s="77" customFormat="1" ht="21.75" customHeight="1">
      <c r="A19" s="207">
        <v>3</v>
      </c>
      <c r="B19" s="163" t="s">
        <v>330</v>
      </c>
      <c r="C19" s="208">
        <v>13532</v>
      </c>
      <c r="D19" s="91"/>
      <c r="E19" s="90"/>
    </row>
    <row r="20" spans="1:14" s="77" customFormat="1" ht="21.75" customHeight="1">
      <c r="A20" s="207">
        <v>4</v>
      </c>
      <c r="B20" s="486" t="s">
        <v>769</v>
      </c>
      <c r="C20" s="208">
        <v>99890</v>
      </c>
      <c r="D20" s="91"/>
      <c r="E20" s="90"/>
    </row>
    <row r="21" spans="1:14" s="77" customFormat="1" ht="20.25" customHeight="1">
      <c r="A21" s="201" t="s">
        <v>28</v>
      </c>
      <c r="B21" s="202" t="s">
        <v>52</v>
      </c>
      <c r="C21" s="203">
        <f>+C22+C23+C24+C25+C26+C27</f>
        <v>722936</v>
      </c>
      <c r="D21" s="87" t="e">
        <f>D22+D23+#REF!+#REF!+#REF!</f>
        <v>#REF!</v>
      </c>
      <c r="E21" s="88" t="e">
        <f>D21/C21*100</f>
        <v>#REF!</v>
      </c>
      <c r="G21" s="91">
        <f>C11-C21</f>
        <v>0</v>
      </c>
    </row>
    <row r="22" spans="1:14" s="78" customFormat="1" ht="20.25" customHeight="1">
      <c r="A22" s="204">
        <v>1</v>
      </c>
      <c r="B22" s="163" t="s">
        <v>53</v>
      </c>
      <c r="C22" s="209">
        <v>83740</v>
      </c>
      <c r="D22" s="89">
        <v>8658815641</v>
      </c>
      <c r="E22" s="90"/>
      <c r="H22" s="78">
        <v>482209</v>
      </c>
      <c r="I22" s="487">
        <f>H22-C22-C23</f>
        <v>0</v>
      </c>
    </row>
    <row r="23" spans="1:14" s="77" customFormat="1" ht="20.25" customHeight="1">
      <c r="A23" s="210">
        <v>2</v>
      </c>
      <c r="B23" s="211" t="s">
        <v>38</v>
      </c>
      <c r="C23" s="212">
        <v>398469</v>
      </c>
      <c r="D23" s="92">
        <v>164941332800</v>
      </c>
      <c r="E23" s="93">
        <f>D23/C23*100</f>
        <v>41393767.846432216</v>
      </c>
      <c r="G23" s="91">
        <f>391841-C22</f>
        <v>308101</v>
      </c>
      <c r="H23" s="91">
        <f>+G23-87</f>
        <v>308014</v>
      </c>
      <c r="N23" s="77">
        <f>371220-54340</f>
        <v>316880</v>
      </c>
    </row>
    <row r="24" spans="1:14" s="77" customFormat="1" ht="20.25" customHeight="1">
      <c r="A24" s="204">
        <v>3</v>
      </c>
      <c r="B24" s="163" t="s">
        <v>39</v>
      </c>
      <c r="C24" s="206">
        <v>10019</v>
      </c>
      <c r="D24" s="89"/>
      <c r="E24" s="90"/>
      <c r="I24" s="356"/>
      <c r="N24" s="91">
        <f>+C29-C41</f>
        <v>104142</v>
      </c>
    </row>
    <row r="25" spans="1:14" s="77" customFormat="1" ht="20.25" customHeight="1">
      <c r="A25" s="204">
        <v>4</v>
      </c>
      <c r="B25" s="163" t="s">
        <v>226</v>
      </c>
      <c r="C25" s="206">
        <v>44408</v>
      </c>
      <c r="D25" s="89"/>
      <c r="E25" s="90"/>
      <c r="G25" s="77">
        <v>2694</v>
      </c>
    </row>
    <row r="26" spans="1:14" s="77" customFormat="1" ht="20.25" customHeight="1">
      <c r="A26" s="204">
        <v>5</v>
      </c>
      <c r="B26" s="163" t="s">
        <v>331</v>
      </c>
      <c r="C26" s="206">
        <v>183606</v>
      </c>
      <c r="D26" s="89"/>
      <c r="E26" s="90"/>
      <c r="G26" s="91">
        <f>G21-G25</f>
        <v>-2694</v>
      </c>
      <c r="H26" s="355"/>
    </row>
    <row r="27" spans="1:14" s="77" customFormat="1" ht="20.25" customHeight="1">
      <c r="A27" s="204">
        <v>6</v>
      </c>
      <c r="B27" s="482" t="s">
        <v>785</v>
      </c>
      <c r="C27" s="206">
        <v>2694</v>
      </c>
      <c r="D27" s="89"/>
      <c r="E27" s="90"/>
      <c r="G27" s="91"/>
      <c r="H27" s="355"/>
    </row>
    <row r="28" spans="1:14" s="76" customFormat="1" ht="20.25" customHeight="1">
      <c r="A28" s="201" t="s">
        <v>35</v>
      </c>
      <c r="B28" s="202" t="s">
        <v>54</v>
      </c>
      <c r="C28" s="203"/>
      <c r="D28" s="87"/>
      <c r="E28" s="88"/>
    </row>
    <row r="29" spans="1:14" s="77" customFormat="1" ht="20.25" customHeight="1">
      <c r="A29" s="201" t="s">
        <v>55</v>
      </c>
      <c r="B29" s="202" t="s">
        <v>56</v>
      </c>
      <c r="C29" s="203">
        <f>+C30+C33+C36+C37</f>
        <v>105992</v>
      </c>
      <c r="D29" s="87" t="e">
        <f>D293+D33+#REF!+D30+#REF!+#REF!</f>
        <v>#REF!</v>
      </c>
      <c r="E29" s="90" t="e">
        <f t="shared" ref="E29:E34" si="0">D29/C29*100</f>
        <v>#REF!</v>
      </c>
    </row>
    <row r="30" spans="1:14" s="77" customFormat="1" ht="20.25" customHeight="1">
      <c r="A30" s="204">
        <v>1</v>
      </c>
      <c r="B30" s="163" t="s">
        <v>57</v>
      </c>
      <c r="C30" s="206">
        <f>+C31+C32</f>
        <v>39442</v>
      </c>
      <c r="D30" s="89">
        <f>D31+D32</f>
        <v>25588544534</v>
      </c>
      <c r="E30" s="90">
        <f t="shared" si="0"/>
        <v>64876386.932711326</v>
      </c>
    </row>
    <row r="31" spans="1:14" s="77" customFormat="1" ht="20.25" customHeight="1">
      <c r="A31" s="204"/>
      <c r="B31" s="205" t="s">
        <v>58</v>
      </c>
      <c r="C31" s="213">
        <v>7249</v>
      </c>
      <c r="D31" s="89">
        <v>8397008711</v>
      </c>
      <c r="E31" s="90">
        <f t="shared" si="0"/>
        <v>115836787.29479927</v>
      </c>
    </row>
    <row r="32" spans="1:14" s="77" customFormat="1" ht="20.25" customHeight="1">
      <c r="A32" s="204"/>
      <c r="B32" s="205" t="s">
        <v>59</v>
      </c>
      <c r="C32" s="213">
        <v>32193</v>
      </c>
      <c r="D32" s="89">
        <v>17191535823</v>
      </c>
      <c r="E32" s="90">
        <f t="shared" si="0"/>
        <v>53401471.819960862</v>
      </c>
    </row>
    <row r="33" spans="1:5" s="77" customFormat="1" ht="20.25" customHeight="1">
      <c r="A33" s="204">
        <v>2</v>
      </c>
      <c r="B33" s="163" t="s">
        <v>60</v>
      </c>
      <c r="C33" s="206">
        <f>C34+C35</f>
        <v>44408</v>
      </c>
      <c r="D33" s="89">
        <f>D34+D35</f>
        <v>46815498000</v>
      </c>
      <c r="E33" s="90">
        <f t="shared" si="0"/>
        <v>105421315.97910286</v>
      </c>
    </row>
    <row r="34" spans="1:5" s="77" customFormat="1" ht="20.25" customHeight="1">
      <c r="A34" s="204"/>
      <c r="B34" s="205" t="s">
        <v>61</v>
      </c>
      <c r="C34" s="206">
        <v>36611</v>
      </c>
      <c r="D34" s="89">
        <v>7901000000</v>
      </c>
      <c r="E34" s="90">
        <f t="shared" si="0"/>
        <v>21580945.617437381</v>
      </c>
    </row>
    <row r="35" spans="1:5" s="77" customFormat="1" ht="20.25" customHeight="1">
      <c r="A35" s="204"/>
      <c r="B35" s="205" t="s">
        <v>62</v>
      </c>
      <c r="C35" s="206">
        <v>7797</v>
      </c>
      <c r="D35" s="89">
        <v>38914498000</v>
      </c>
      <c r="E35" s="90">
        <f>D35/C35*100</f>
        <v>499095780.42836988</v>
      </c>
    </row>
    <row r="36" spans="1:5" s="77" customFormat="1" ht="21.75" customHeight="1">
      <c r="A36" s="207">
        <v>3</v>
      </c>
      <c r="B36" s="163" t="s">
        <v>330</v>
      </c>
      <c r="C36" s="208">
        <v>19448</v>
      </c>
      <c r="D36" s="91"/>
      <c r="E36" s="90"/>
    </row>
    <row r="37" spans="1:5" s="77" customFormat="1" ht="21.75" customHeight="1">
      <c r="A37" s="207">
        <v>4</v>
      </c>
      <c r="B37" s="163" t="s">
        <v>769</v>
      </c>
      <c r="C37" s="208">
        <v>2694</v>
      </c>
      <c r="D37" s="91"/>
      <c r="E37" s="352"/>
    </row>
    <row r="38" spans="1:5" s="77" customFormat="1" ht="20.25" customHeight="1">
      <c r="A38" s="201" t="s">
        <v>28</v>
      </c>
      <c r="B38" s="202" t="s">
        <v>63</v>
      </c>
      <c r="C38" s="203">
        <f>+C39+C42+C40+C41</f>
        <v>105992</v>
      </c>
      <c r="D38" s="94">
        <v>75488411144</v>
      </c>
      <c r="E38" s="95">
        <f>D38/C38*100</f>
        <v>71220857.370367572</v>
      </c>
    </row>
    <row r="39" spans="1:5" s="77" customFormat="1" ht="20.25" customHeight="1">
      <c r="A39" s="204">
        <v>1</v>
      </c>
      <c r="B39" s="163" t="s">
        <v>53</v>
      </c>
      <c r="C39" s="206">
        <v>1000</v>
      </c>
      <c r="D39" s="353"/>
      <c r="E39" s="352"/>
    </row>
    <row r="40" spans="1:5" s="77" customFormat="1" ht="20.25" customHeight="1">
      <c r="A40" s="210">
        <v>2</v>
      </c>
      <c r="B40" s="211" t="s">
        <v>38</v>
      </c>
      <c r="C40" s="212">
        <v>95345</v>
      </c>
      <c r="D40" s="92">
        <v>164941332800</v>
      </c>
      <c r="E40" s="93">
        <f>D40/C40*100</f>
        <v>172994213.43541875</v>
      </c>
    </row>
    <row r="41" spans="1:5" s="77" customFormat="1" ht="20.25" customHeight="1">
      <c r="A41" s="204">
        <v>3</v>
      </c>
      <c r="B41" s="163" t="s">
        <v>39</v>
      </c>
      <c r="C41" s="213">
        <v>1850</v>
      </c>
      <c r="D41" s="89"/>
      <c r="E41" s="90"/>
    </row>
    <row r="42" spans="1:5" ht="18.75">
      <c r="A42" s="354">
        <v>4</v>
      </c>
      <c r="B42" s="163" t="s">
        <v>331</v>
      </c>
      <c r="C42" s="357">
        <v>7797</v>
      </c>
    </row>
    <row r="43" spans="1:5" ht="15.75" customHeight="1">
      <c r="C43" s="501"/>
      <c r="D43" s="501"/>
      <c r="E43" s="501"/>
    </row>
    <row r="44" spans="1:5" ht="15.75">
      <c r="B44" s="6"/>
      <c r="C44" s="502"/>
      <c r="D44" s="502"/>
      <c r="E44" s="502"/>
    </row>
  </sheetData>
  <mergeCells count="5">
    <mergeCell ref="A3:C3"/>
    <mergeCell ref="A4:C4"/>
    <mergeCell ref="C43:E43"/>
    <mergeCell ref="C44:E44"/>
    <mergeCell ref="A7:A8"/>
  </mergeCells>
  <printOptions horizontalCentered="1"/>
  <pageMargins left="0.65" right="0.15" top="0.28999999999999998" bottom="0.16" header="0.22" footer="0.15"/>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T28"/>
  <sheetViews>
    <sheetView topLeftCell="A4" zoomScaleSheetLayoutView="100" workbookViewId="0">
      <selection activeCell="C22" sqref="C22"/>
    </sheetView>
  </sheetViews>
  <sheetFormatPr defaultColWidth="8.85546875" defaultRowHeight="15"/>
  <cols>
    <col min="1" max="1" width="8.5703125" style="68" customWidth="1"/>
    <col min="2" max="2" width="58.5703125" style="65" customWidth="1"/>
    <col min="3" max="3" width="20.7109375" style="69" customWidth="1"/>
    <col min="4" max="254" width="9.140625" style="65" bestFit="1" customWidth="1"/>
  </cols>
  <sheetData>
    <row r="1" spans="1:4" s="65" customFormat="1" ht="15.75">
      <c r="A1" s="70" t="s">
        <v>17</v>
      </c>
      <c r="B1" s="70"/>
      <c r="C1" s="71" t="s">
        <v>5</v>
      </c>
    </row>
    <row r="2" spans="1:4" s="65" customFormat="1" ht="15.75">
      <c r="A2" s="70"/>
      <c r="B2" s="70"/>
      <c r="C2" s="71"/>
    </row>
    <row r="3" spans="1:4" s="65" customFormat="1" ht="37.5" customHeight="1">
      <c r="A3" s="504" t="s">
        <v>786</v>
      </c>
      <c r="B3" s="504"/>
      <c r="C3" s="504"/>
    </row>
    <row r="4" spans="1:4" s="65" customFormat="1" ht="18.75" customHeight="1">
      <c r="A4" s="497" t="s">
        <v>18</v>
      </c>
      <c r="B4" s="497"/>
      <c r="C4" s="497"/>
      <c r="D4" s="72"/>
    </row>
    <row r="5" spans="1:4" s="65" customFormat="1" ht="18.75" customHeight="1">
      <c r="A5" s="7"/>
      <c r="B5" s="7"/>
      <c r="C5" s="7"/>
      <c r="D5" s="72"/>
    </row>
    <row r="6" spans="1:4" s="66" customFormat="1" ht="18.75" customHeight="1">
      <c r="A6" s="506" t="s">
        <v>41</v>
      </c>
      <c r="B6" s="506" t="s">
        <v>42</v>
      </c>
      <c r="C6" s="507" t="s">
        <v>783</v>
      </c>
    </row>
    <row r="7" spans="1:4" s="66" customFormat="1" ht="39" customHeight="1">
      <c r="A7" s="506"/>
      <c r="B7" s="506"/>
      <c r="C7" s="507"/>
    </row>
    <row r="8" spans="1:4" s="9" customFormat="1" ht="18.75">
      <c r="A8" s="505" t="s">
        <v>64</v>
      </c>
      <c r="B8" s="505"/>
      <c r="C8" s="73">
        <f>C9+C14+C15+C16+C19+C20+C21+C22+C27</f>
        <v>232500</v>
      </c>
    </row>
    <row r="9" spans="1:4" s="67" customFormat="1" ht="18.75">
      <c r="A9" s="214">
        <v>1</v>
      </c>
      <c r="B9" s="215" t="s">
        <v>65</v>
      </c>
      <c r="C9" s="216">
        <f>C10+C11+C12+C13</f>
        <v>87500</v>
      </c>
    </row>
    <row r="10" spans="1:4" s="67" customFormat="1" ht="18.75">
      <c r="A10" s="214"/>
      <c r="B10" s="215" t="s">
        <v>66</v>
      </c>
      <c r="C10" s="217">
        <v>77400</v>
      </c>
    </row>
    <row r="11" spans="1:4" s="67" customFormat="1" ht="18.75">
      <c r="A11" s="214"/>
      <c r="B11" s="215" t="s">
        <v>67</v>
      </c>
      <c r="C11" s="217">
        <v>4500</v>
      </c>
    </row>
    <row r="12" spans="1:4" s="67" customFormat="1" ht="18.75">
      <c r="A12" s="214"/>
      <c r="B12" s="215" t="s">
        <v>68</v>
      </c>
      <c r="C12" s="217">
        <v>60</v>
      </c>
    </row>
    <row r="13" spans="1:4" s="67" customFormat="1" ht="18.75">
      <c r="A13" s="214"/>
      <c r="B13" s="215" t="s">
        <v>69</v>
      </c>
      <c r="C13" s="217">
        <v>5540</v>
      </c>
    </row>
    <row r="14" spans="1:4" s="67" customFormat="1" ht="18.75">
      <c r="A14" s="218" t="s">
        <v>70</v>
      </c>
      <c r="B14" s="215" t="s">
        <v>71</v>
      </c>
      <c r="C14" s="217">
        <v>19000</v>
      </c>
    </row>
    <row r="15" spans="1:4" s="67" customFormat="1" ht="18.75">
      <c r="A15" s="214">
        <v>3</v>
      </c>
      <c r="B15" s="215" t="s">
        <v>72</v>
      </c>
      <c r="C15" s="217">
        <v>300</v>
      </c>
    </row>
    <row r="16" spans="1:4" s="67" customFormat="1" ht="18.75">
      <c r="A16" s="214">
        <v>4</v>
      </c>
      <c r="B16" s="215" t="s">
        <v>73</v>
      </c>
      <c r="C16" s="217">
        <v>4250</v>
      </c>
    </row>
    <row r="17" spans="1:5" s="67" customFormat="1" ht="18.75">
      <c r="A17" s="214"/>
      <c r="B17" s="219" t="s">
        <v>74</v>
      </c>
      <c r="C17" s="217"/>
    </row>
    <row r="18" spans="1:5" s="67" customFormat="1" ht="18.75">
      <c r="A18" s="214"/>
      <c r="B18" s="219" t="s">
        <v>75</v>
      </c>
      <c r="C18" s="217"/>
    </row>
    <row r="19" spans="1:5" s="67" customFormat="1" ht="18.75">
      <c r="A19" s="214">
        <v>5</v>
      </c>
      <c r="B19" s="215" t="s">
        <v>76</v>
      </c>
      <c r="C19" s="217">
        <v>50</v>
      </c>
    </row>
    <row r="20" spans="1:5" s="67" customFormat="1" ht="18.75">
      <c r="A20" s="214">
        <v>6</v>
      </c>
      <c r="B20" s="215" t="s">
        <v>77</v>
      </c>
      <c r="C20" s="217">
        <v>34000</v>
      </c>
    </row>
    <row r="21" spans="1:5" s="67" customFormat="1" ht="18.75">
      <c r="A21" s="214">
        <v>7</v>
      </c>
      <c r="B21" s="215" t="s">
        <v>78</v>
      </c>
      <c r="C21" s="217">
        <v>75000</v>
      </c>
    </row>
    <row r="22" spans="1:5" s="67" customFormat="1" ht="18.75">
      <c r="A22" s="214">
        <v>8</v>
      </c>
      <c r="B22" s="215" t="s">
        <v>79</v>
      </c>
      <c r="C22" s="216">
        <f>+C24+C25+C26</f>
        <v>12000</v>
      </c>
    </row>
    <row r="23" spans="1:5" s="67" customFormat="1" ht="18.75">
      <c r="A23" s="214"/>
      <c r="B23" s="215" t="s">
        <v>80</v>
      </c>
      <c r="C23" s="217"/>
    </row>
    <row r="24" spans="1:5" s="67" customFormat="1" ht="18.75">
      <c r="A24" s="214"/>
      <c r="B24" s="215" t="s">
        <v>81</v>
      </c>
      <c r="C24" s="216">
        <v>5810</v>
      </c>
    </row>
    <row r="25" spans="1:5" s="67" customFormat="1" ht="18.75">
      <c r="A25" s="214"/>
      <c r="B25" s="215" t="s">
        <v>82</v>
      </c>
      <c r="C25" s="490">
        <v>5000</v>
      </c>
      <c r="E25" s="488"/>
    </row>
    <row r="26" spans="1:5" s="67" customFormat="1" ht="18.75">
      <c r="A26" s="197"/>
      <c r="B26" s="220" t="s">
        <v>83</v>
      </c>
      <c r="C26" s="217">
        <v>1190</v>
      </c>
    </row>
    <row r="27" spans="1:5" s="65" customFormat="1" ht="24" customHeight="1">
      <c r="A27" s="214">
        <v>9</v>
      </c>
      <c r="B27" s="164" t="s">
        <v>186</v>
      </c>
      <c r="C27" s="217">
        <v>400</v>
      </c>
    </row>
    <row r="28" spans="1:5" s="65" customFormat="1" ht="19.149999999999999" customHeight="1">
      <c r="A28" s="68"/>
      <c r="C28" s="74"/>
    </row>
  </sheetData>
  <mergeCells count="6">
    <mergeCell ref="A3:C3"/>
    <mergeCell ref="A4:C4"/>
    <mergeCell ref="A8:B8"/>
    <mergeCell ref="A6:A7"/>
    <mergeCell ref="B6:B7"/>
    <mergeCell ref="C6:C7"/>
  </mergeCells>
  <printOptions horizontalCentered="1"/>
  <pageMargins left="0.59027777777777779" right="0.47222222222222221" top="0.55069444444444449" bottom="0.59027777777777779" header="0.5" footer="0.5"/>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8"/>
  <sheetViews>
    <sheetView zoomScale="120" zoomScaleNormal="120" workbookViewId="0">
      <selection activeCell="D16" sqref="D16"/>
    </sheetView>
  </sheetViews>
  <sheetFormatPr defaultRowHeight="15.75"/>
  <cols>
    <col min="1" max="1" width="4.7109375" style="22" customWidth="1"/>
    <col min="2" max="2" width="40" style="22" customWidth="1"/>
    <col min="3" max="3" width="13.7109375" style="30" customWidth="1"/>
    <col min="4" max="4" width="13" style="30" customWidth="1"/>
    <col min="5" max="5" width="12.28515625" style="30" customWidth="1"/>
    <col min="6" max="6" width="9.140625" style="22" bestFit="1" customWidth="1"/>
    <col min="7" max="7" width="13.85546875" style="22" bestFit="1" customWidth="1"/>
    <col min="8" max="8" width="9.140625" style="22" bestFit="1"/>
    <col min="9" max="16384" width="9.140625" style="22"/>
  </cols>
  <sheetData>
    <row r="1" spans="1:11" ht="16.5">
      <c r="A1" s="2" t="s">
        <v>17</v>
      </c>
      <c r="D1" s="502" t="s">
        <v>6</v>
      </c>
      <c r="E1" s="502"/>
    </row>
    <row r="2" spans="1:11" ht="18.75">
      <c r="A2" s="496"/>
      <c r="B2" s="496"/>
      <c r="C2" s="496"/>
      <c r="D2" s="496"/>
      <c r="E2" s="496"/>
    </row>
    <row r="3" spans="1:11" ht="62.25" customHeight="1">
      <c r="A3" s="500" t="s">
        <v>787</v>
      </c>
      <c r="B3" s="500"/>
      <c r="C3" s="500"/>
      <c r="D3" s="500"/>
      <c r="E3" s="500"/>
    </row>
    <row r="4" spans="1:11" ht="18.75" customHeight="1">
      <c r="A4" s="497" t="s">
        <v>18</v>
      </c>
      <c r="B4" s="497"/>
      <c r="C4" s="497"/>
      <c r="D4" s="497"/>
      <c r="E4" s="497"/>
    </row>
    <row r="5" spans="1:11" ht="15" customHeight="1">
      <c r="A5" s="510"/>
      <c r="B5" s="510"/>
      <c r="C5" s="510"/>
      <c r="D5" s="510"/>
      <c r="E5" s="510"/>
    </row>
    <row r="6" spans="1:11" ht="18.75">
      <c r="B6" s="59"/>
      <c r="C6" s="60"/>
      <c r="D6" s="511" t="s">
        <v>84</v>
      </c>
      <c r="E6" s="511"/>
    </row>
    <row r="7" spans="1:11" ht="30" customHeight="1">
      <c r="A7" s="503" t="s">
        <v>85</v>
      </c>
      <c r="B7" s="503" t="s">
        <v>2</v>
      </c>
      <c r="C7" s="508" t="s">
        <v>788</v>
      </c>
      <c r="D7" s="508"/>
      <c r="E7" s="508"/>
    </row>
    <row r="8" spans="1:11" ht="29.25" customHeight="1">
      <c r="A8" s="503"/>
      <c r="B8" s="503"/>
      <c r="C8" s="104" t="s">
        <v>86</v>
      </c>
      <c r="D8" s="104" t="s">
        <v>87</v>
      </c>
      <c r="E8" s="104" t="s">
        <v>88</v>
      </c>
    </row>
    <row r="9" spans="1:11" ht="27" customHeight="1">
      <c r="A9" s="509" t="s">
        <v>89</v>
      </c>
      <c r="B9" s="509"/>
      <c r="C9" s="61">
        <f>D9+E9</f>
        <v>784843</v>
      </c>
      <c r="D9" s="61">
        <f>D10+D13+D16</f>
        <v>678851</v>
      </c>
      <c r="E9" s="61">
        <f>E10+E13+E16</f>
        <v>105992</v>
      </c>
      <c r="G9" s="62"/>
    </row>
    <row r="10" spans="1:11" ht="27" customHeight="1">
      <c r="A10" s="83" t="s">
        <v>22</v>
      </c>
      <c r="B10" s="221" t="s">
        <v>37</v>
      </c>
      <c r="C10" s="61">
        <f>C11+C12</f>
        <v>84740</v>
      </c>
      <c r="D10" s="61">
        <f>D11+D12</f>
        <v>83740</v>
      </c>
      <c r="E10" s="61">
        <f>SUM(E11:E12)</f>
        <v>1000</v>
      </c>
      <c r="G10" s="62">
        <v>83740</v>
      </c>
    </row>
    <row r="11" spans="1:11" s="157" customFormat="1" ht="27" customHeight="1">
      <c r="A11" s="222"/>
      <c r="B11" s="223" t="s">
        <v>90</v>
      </c>
      <c r="C11" s="224">
        <f>D11+E11</f>
        <v>9740</v>
      </c>
      <c r="D11" s="224">
        <v>8740</v>
      </c>
      <c r="E11" s="224">
        <v>1000</v>
      </c>
      <c r="G11" s="258"/>
      <c r="K11" s="183"/>
    </row>
    <row r="12" spans="1:11" s="157" customFormat="1" ht="27" customHeight="1">
      <c r="A12" s="222"/>
      <c r="B12" s="225" t="s">
        <v>91</v>
      </c>
      <c r="C12" s="224">
        <f>D12</f>
        <v>75000</v>
      </c>
      <c r="D12" s="224">
        <v>75000</v>
      </c>
      <c r="E12" s="224"/>
    </row>
    <row r="13" spans="1:11" s="157" customFormat="1" ht="27" customHeight="1">
      <c r="A13" s="26" t="s">
        <v>28</v>
      </c>
      <c r="B13" s="226" t="s">
        <v>92</v>
      </c>
      <c r="C13" s="227">
        <f>C14+C15</f>
        <v>688234</v>
      </c>
      <c r="D13" s="227">
        <f>D14+D15</f>
        <v>585092</v>
      </c>
      <c r="E13" s="227">
        <f>E14+E15</f>
        <v>103142</v>
      </c>
      <c r="G13" s="158"/>
      <c r="I13" s="183"/>
    </row>
    <row r="14" spans="1:11" s="157" customFormat="1" ht="27" customHeight="1">
      <c r="A14" s="228"/>
      <c r="B14" s="228" t="s">
        <v>187</v>
      </c>
      <c r="C14" s="165">
        <f>+D14+E14</f>
        <v>496831</v>
      </c>
      <c r="D14" s="165">
        <v>401486</v>
      </c>
      <c r="E14" s="165">
        <v>95345</v>
      </c>
    </row>
    <row r="15" spans="1:11" ht="21.75" customHeight="1">
      <c r="A15" s="229"/>
      <c r="B15" s="230" t="s">
        <v>188</v>
      </c>
      <c r="C15" s="231">
        <f>+D15+E15</f>
        <v>191403</v>
      </c>
      <c r="D15" s="231">
        <v>183606</v>
      </c>
      <c r="E15" s="231">
        <v>7797</v>
      </c>
    </row>
    <row r="16" spans="1:11" ht="20.25" customHeight="1">
      <c r="A16" s="26" t="s">
        <v>93</v>
      </c>
      <c r="B16" s="226" t="s">
        <v>94</v>
      </c>
      <c r="C16" s="227">
        <f>D16+E16</f>
        <v>11869</v>
      </c>
      <c r="D16" s="227">
        <v>10019</v>
      </c>
      <c r="E16" s="227">
        <v>1850</v>
      </c>
      <c r="G16" s="32"/>
    </row>
    <row r="17" spans="2:7">
      <c r="E17" s="63"/>
      <c r="G17" s="32"/>
    </row>
    <row r="18" spans="2:7">
      <c r="B18" s="6"/>
      <c r="D18" s="64"/>
      <c r="G18" s="32"/>
    </row>
  </sheetData>
  <mergeCells count="10">
    <mergeCell ref="C7:E7"/>
    <mergeCell ref="A9:B9"/>
    <mergeCell ref="A7:A8"/>
    <mergeCell ref="B7:B8"/>
    <mergeCell ref="D1:E1"/>
    <mergeCell ref="A2:E2"/>
    <mergeCell ref="A3:E3"/>
    <mergeCell ref="A4:E4"/>
    <mergeCell ref="A5:E5"/>
    <mergeCell ref="D6:E6"/>
  </mergeCells>
  <printOptions horizontalCentered="1"/>
  <pageMargins left="0.2" right="0.2" top="0.49" bottom="0.38" header="0.53" footer="0.3"/>
  <pageSetup paperSize="1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C1" sqref="C1"/>
    </sheetView>
  </sheetViews>
  <sheetFormatPr defaultColWidth="8.140625" defaultRowHeight="12.75"/>
  <cols>
    <col min="1" max="1" width="26.5703125" style="49" customWidth="1"/>
    <col min="2" max="2" width="1.140625" style="49" customWidth="1"/>
    <col min="3" max="3" width="28.5703125" style="49" customWidth="1"/>
    <col min="4" max="16384" width="8.140625" style="49"/>
  </cols>
  <sheetData>
    <row r="1" spans="1:3" ht="13.5">
      <c r="A1" s="50" t="s">
        <v>95</v>
      </c>
    </row>
    <row r="2" spans="1:3" ht="13.5">
      <c r="A2" s="50" t="s">
        <v>96</v>
      </c>
    </row>
    <row r="3" spans="1:3">
      <c r="A3" s="51" t="s">
        <v>97</v>
      </c>
      <c r="C3" s="52" t="s">
        <v>98</v>
      </c>
    </row>
    <row r="4" spans="1:3">
      <c r="A4" s="51">
        <v>3</v>
      </c>
    </row>
    <row r="7" spans="1:3">
      <c r="A7" s="53" t="s">
        <v>99</v>
      </c>
    </row>
    <row r="8" spans="1:3">
      <c r="A8" s="54" t="s">
        <v>100</v>
      </c>
    </row>
    <row r="9" spans="1:3">
      <c r="A9" s="55" t="s">
        <v>101</v>
      </c>
    </row>
    <row r="10" spans="1:3">
      <c r="A10" s="54" t="s">
        <v>102</v>
      </c>
    </row>
    <row r="11" spans="1:3">
      <c r="A11" s="56" t="s">
        <v>103</v>
      </c>
    </row>
    <row r="14" spans="1:3">
      <c r="A14" s="52" t="s">
        <v>104</v>
      </c>
    </row>
    <row r="17" spans="1:3">
      <c r="C17" s="52" t="s">
        <v>105</v>
      </c>
    </row>
    <row r="20" spans="1:3">
      <c r="A20" s="57" t="s">
        <v>106</v>
      </c>
    </row>
    <row r="26" spans="1:3">
      <c r="C26" s="58" t="s">
        <v>107</v>
      </c>
    </row>
  </sheetData>
  <sheetProtection password="8863" sheet="1" objects="1"/>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33"/>
  <sheetViews>
    <sheetView topLeftCell="A4" workbookViewId="0">
      <selection activeCell="D22" sqref="D22"/>
    </sheetView>
  </sheetViews>
  <sheetFormatPr defaultRowHeight="12.75"/>
  <cols>
    <col min="1" max="1" width="5.85546875" style="39" customWidth="1"/>
    <col min="2" max="2" width="37.28515625" style="40" customWidth="1"/>
    <col min="3" max="3" width="17.28515625" style="40" customWidth="1"/>
    <col min="4" max="4" width="17.7109375" style="40" customWidth="1"/>
    <col min="5" max="5" width="16.85546875" style="40" customWidth="1"/>
    <col min="6" max="6" width="14.85546875" style="40" bestFit="1" customWidth="1"/>
    <col min="7" max="7" width="9.140625" style="40" bestFit="1"/>
    <col min="8" max="16384" width="9.140625" style="40"/>
  </cols>
  <sheetData>
    <row r="1" spans="1:7" ht="18.75">
      <c r="A1" s="2" t="s">
        <v>17</v>
      </c>
      <c r="B1" s="41"/>
      <c r="C1" s="41"/>
      <c r="D1" s="502" t="s">
        <v>7</v>
      </c>
      <c r="E1" s="502"/>
      <c r="G1" s="5"/>
    </row>
    <row r="2" spans="1:7" ht="18.75">
      <c r="A2" s="2"/>
      <c r="B2" s="41"/>
      <c r="C2" s="41"/>
      <c r="D2" s="6"/>
      <c r="E2" s="6"/>
      <c r="G2" s="5"/>
    </row>
    <row r="3" spans="1:7" ht="46.5" customHeight="1">
      <c r="A3" s="512" t="s">
        <v>789</v>
      </c>
      <c r="B3" s="512"/>
      <c r="C3" s="512"/>
      <c r="D3" s="512"/>
      <c r="E3" s="512"/>
    </row>
    <row r="4" spans="1:7" ht="21.75" customHeight="1">
      <c r="A4" s="497" t="s">
        <v>18</v>
      </c>
      <c r="B4" s="497"/>
      <c r="C4" s="497"/>
      <c r="D4" s="497"/>
      <c r="E4" s="497"/>
      <c r="F4" s="42"/>
    </row>
    <row r="5" spans="1:7" ht="17.25" customHeight="1">
      <c r="B5" s="43"/>
      <c r="C5" s="43"/>
      <c r="D5" s="43"/>
      <c r="E5" s="43"/>
      <c r="F5" s="43"/>
    </row>
    <row r="6" spans="1:7" ht="19.5" customHeight="1">
      <c r="B6" s="44"/>
      <c r="C6" s="45"/>
      <c r="D6" s="513" t="s">
        <v>84</v>
      </c>
      <c r="E6" s="513"/>
    </row>
    <row r="7" spans="1:7" ht="24" customHeight="1">
      <c r="A7" s="515" t="s">
        <v>41</v>
      </c>
      <c r="B7" s="516" t="s">
        <v>42</v>
      </c>
      <c r="C7" s="514" t="s">
        <v>784</v>
      </c>
      <c r="D7" s="514"/>
      <c r="E7" s="514"/>
    </row>
    <row r="8" spans="1:7" ht="24" customHeight="1">
      <c r="A8" s="515"/>
      <c r="B8" s="516"/>
      <c r="C8" s="46" t="s">
        <v>108</v>
      </c>
      <c r="D8" s="46" t="s">
        <v>109</v>
      </c>
      <c r="E8" s="46" t="s">
        <v>110</v>
      </c>
    </row>
    <row r="9" spans="1:7" ht="23.25" customHeight="1">
      <c r="A9" s="515"/>
      <c r="B9" s="47" t="s">
        <v>111</v>
      </c>
      <c r="C9" s="48">
        <f>+C10+C11+C27+C28</f>
        <v>781826</v>
      </c>
      <c r="D9" s="48">
        <f>+D10+D11+D27+D28</f>
        <v>675834</v>
      </c>
      <c r="E9" s="48">
        <f>+E10+E11+E27+E28</f>
        <v>105992</v>
      </c>
    </row>
    <row r="10" spans="1:7" ht="23.25" customHeight="1">
      <c r="A10" s="233" t="s">
        <v>22</v>
      </c>
      <c r="B10" s="234" t="s">
        <v>37</v>
      </c>
      <c r="C10" s="48">
        <f>+D10+E10</f>
        <v>84740</v>
      </c>
      <c r="D10" s="48">
        <v>83740</v>
      </c>
      <c r="E10" s="235">
        <v>1000</v>
      </c>
    </row>
    <row r="11" spans="1:7" ht="23.25" customHeight="1">
      <c r="A11" s="233" t="s">
        <v>28</v>
      </c>
      <c r="B11" s="234" t="s">
        <v>38</v>
      </c>
      <c r="C11" s="236">
        <f>SUM(C12:C24)</f>
        <v>493814</v>
      </c>
      <c r="D11" s="236">
        <f>SUM(D12:D24)</f>
        <v>398469</v>
      </c>
      <c r="E11" s="236">
        <f>SUM(E12:E24)</f>
        <v>95345</v>
      </c>
    </row>
    <row r="12" spans="1:7" ht="23.25" customHeight="1">
      <c r="A12" s="237"/>
      <c r="B12" s="238" t="s">
        <v>112</v>
      </c>
      <c r="C12" s="239">
        <f>+D12+E12</f>
        <v>298242</v>
      </c>
      <c r="D12" s="239">
        <v>298242</v>
      </c>
      <c r="E12" s="240"/>
    </row>
    <row r="13" spans="1:7" ht="23.25" customHeight="1">
      <c r="A13" s="237"/>
      <c r="B13" s="238" t="s">
        <v>207</v>
      </c>
      <c r="C13" s="239">
        <f t="shared" ref="C13:C24" si="0">+D13+E13</f>
        <v>130</v>
      </c>
      <c r="D13" s="239">
        <v>130</v>
      </c>
      <c r="E13" s="240"/>
    </row>
    <row r="14" spans="1:7" ht="23.25" customHeight="1">
      <c r="A14" s="237"/>
      <c r="B14" s="238" t="s">
        <v>190</v>
      </c>
      <c r="C14" s="239">
        <f t="shared" si="0"/>
        <v>14147</v>
      </c>
      <c r="D14" s="239">
        <v>4160</v>
      </c>
      <c r="E14" s="240">
        <v>9987</v>
      </c>
    </row>
    <row r="15" spans="1:7" ht="23.25" customHeight="1">
      <c r="A15" s="237"/>
      <c r="B15" s="238" t="s">
        <v>191</v>
      </c>
      <c r="C15" s="239">
        <f t="shared" si="0"/>
        <v>9782</v>
      </c>
      <c r="D15" s="239">
        <v>675</v>
      </c>
      <c r="E15" s="240">
        <v>9107</v>
      </c>
    </row>
    <row r="16" spans="1:7" ht="23.25" customHeight="1">
      <c r="A16" s="237"/>
      <c r="B16" s="238" t="s">
        <v>192</v>
      </c>
      <c r="C16" s="239">
        <f t="shared" si="0"/>
        <v>3948</v>
      </c>
      <c r="D16" s="239">
        <v>3948</v>
      </c>
      <c r="E16" s="240"/>
    </row>
    <row r="17" spans="1:6" ht="23.25" customHeight="1">
      <c r="A17" s="237"/>
      <c r="B17" s="238" t="s">
        <v>193</v>
      </c>
      <c r="C17" s="239">
        <f t="shared" si="0"/>
        <v>5024</v>
      </c>
      <c r="D17" s="239">
        <v>1585</v>
      </c>
      <c r="E17" s="240">
        <v>3439</v>
      </c>
    </row>
    <row r="18" spans="1:6" ht="23.25" customHeight="1">
      <c r="A18" s="237"/>
      <c r="B18" s="238" t="s">
        <v>194</v>
      </c>
      <c r="C18" s="239">
        <f t="shared" si="0"/>
        <v>1000</v>
      </c>
      <c r="D18" s="239">
        <v>1000</v>
      </c>
      <c r="E18" s="240"/>
    </row>
    <row r="19" spans="1:6" ht="23.25" customHeight="1">
      <c r="A19" s="237"/>
      <c r="B19" s="238" t="s">
        <v>195</v>
      </c>
      <c r="C19" s="239">
        <f t="shared" si="0"/>
        <v>1291</v>
      </c>
      <c r="D19" s="239">
        <v>1132</v>
      </c>
      <c r="E19" s="240">
        <v>159</v>
      </c>
    </row>
    <row r="20" spans="1:6" ht="23.25" customHeight="1">
      <c r="A20" s="237"/>
      <c r="B20" s="238" t="s">
        <v>196</v>
      </c>
      <c r="C20" s="239">
        <f t="shared" si="0"/>
        <v>5196</v>
      </c>
      <c r="D20" s="239">
        <v>5196</v>
      </c>
      <c r="E20" s="240"/>
    </row>
    <row r="21" spans="1:6" ht="23.25" customHeight="1">
      <c r="A21" s="237"/>
      <c r="B21" s="238" t="s">
        <v>197</v>
      </c>
      <c r="C21" s="239">
        <f t="shared" si="0"/>
        <v>24238</v>
      </c>
      <c r="D21" s="239">
        <v>21001</v>
      </c>
      <c r="E21" s="240">
        <v>3237</v>
      </c>
    </row>
    <row r="22" spans="1:6" ht="32.25" customHeight="1">
      <c r="A22" s="237"/>
      <c r="B22" s="238" t="s">
        <v>198</v>
      </c>
      <c r="C22" s="239">
        <f t="shared" si="0"/>
        <v>107944</v>
      </c>
      <c r="D22" s="239">
        <f>42714-3017</f>
        <v>39697</v>
      </c>
      <c r="E22" s="240">
        <v>68247</v>
      </c>
    </row>
    <row r="23" spans="1:6" ht="23.25" customHeight="1">
      <c r="A23" s="237"/>
      <c r="B23" s="238" t="s">
        <v>199</v>
      </c>
      <c r="C23" s="239">
        <f t="shared" si="0"/>
        <v>21252</v>
      </c>
      <c r="D23" s="239">
        <v>20408</v>
      </c>
      <c r="E23" s="240">
        <v>844</v>
      </c>
    </row>
    <row r="24" spans="1:6" ht="23.25" customHeight="1">
      <c r="A24" s="237"/>
      <c r="B24" s="238" t="s">
        <v>200</v>
      </c>
      <c r="C24" s="239">
        <f t="shared" si="0"/>
        <v>1620</v>
      </c>
      <c r="D24" s="239">
        <v>1295</v>
      </c>
      <c r="E24" s="240">
        <v>325</v>
      </c>
    </row>
    <row r="25" spans="1:6" ht="34.5" customHeight="1">
      <c r="A25" s="233" t="s">
        <v>93</v>
      </c>
      <c r="B25" s="241" t="s">
        <v>201</v>
      </c>
      <c r="C25" s="239"/>
      <c r="D25" s="239"/>
      <c r="E25" s="240"/>
    </row>
    <row r="26" spans="1:6" ht="34.5" customHeight="1">
      <c r="A26" s="232" t="s">
        <v>138</v>
      </c>
      <c r="B26" s="242" t="s">
        <v>202</v>
      </c>
      <c r="C26" s="239"/>
      <c r="D26" s="239"/>
      <c r="E26" s="240"/>
      <c r="F26" s="40">
        <v>7360101366008</v>
      </c>
    </row>
    <row r="27" spans="1:6" s="359" customFormat="1" ht="33" customHeight="1">
      <c r="A27" s="232" t="s">
        <v>178</v>
      </c>
      <c r="B27" s="103" t="s">
        <v>268</v>
      </c>
      <c r="C27" s="244">
        <f>+D27+E27</f>
        <v>191403</v>
      </c>
      <c r="D27" s="244">
        <v>183606</v>
      </c>
      <c r="E27" s="245">
        <v>7797</v>
      </c>
    </row>
    <row r="28" spans="1:6" ht="23.25" customHeight="1">
      <c r="A28" s="232" t="s">
        <v>205</v>
      </c>
      <c r="B28" s="243" t="s">
        <v>203</v>
      </c>
      <c r="C28" s="244">
        <f>+D28+E28</f>
        <v>11869</v>
      </c>
      <c r="D28" s="244">
        <v>10019</v>
      </c>
      <c r="E28" s="245">
        <v>1850</v>
      </c>
    </row>
    <row r="29" spans="1:6" ht="23.25" customHeight="1">
      <c r="A29" s="232" t="s">
        <v>227</v>
      </c>
      <c r="B29" s="243" t="s">
        <v>204</v>
      </c>
      <c r="C29" s="239"/>
      <c r="D29" s="239"/>
      <c r="E29" s="240"/>
    </row>
    <row r="30" spans="1:6" ht="23.25" customHeight="1">
      <c r="A30" s="232" t="s">
        <v>269</v>
      </c>
      <c r="B30" s="243" t="s">
        <v>206</v>
      </c>
      <c r="C30" s="239"/>
      <c r="D30" s="239"/>
      <c r="E30" s="240"/>
    </row>
    <row r="33" spans="1:1" s="38" customFormat="1">
      <c r="A33" s="37"/>
    </row>
  </sheetData>
  <mergeCells count="7">
    <mergeCell ref="D1:E1"/>
    <mergeCell ref="A3:E3"/>
    <mergeCell ref="A4:E4"/>
    <mergeCell ref="D6:E6"/>
    <mergeCell ref="C7:E7"/>
    <mergeCell ref="A7:A9"/>
    <mergeCell ref="B7:B8"/>
  </mergeCells>
  <printOptions horizontalCentered="1"/>
  <pageMargins left="0.39" right="0.3" top="0.37" bottom="0.28999999999999998" header="0.38" footer="0.27"/>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24"/>
  <sheetViews>
    <sheetView workbookViewId="0">
      <selection activeCell="A10" sqref="A10:M124"/>
    </sheetView>
  </sheetViews>
  <sheetFormatPr defaultRowHeight="15"/>
  <cols>
    <col min="1" max="1" width="5.7109375" style="266" customWidth="1"/>
    <col min="2" max="2" width="38" style="266" customWidth="1"/>
    <col min="3" max="3" width="10.5703125" style="266" customWidth="1"/>
    <col min="4" max="4" width="10.28515625" style="266" customWidth="1"/>
    <col min="5" max="5" width="10.5703125" style="266" customWidth="1"/>
    <col min="6" max="6" width="8.42578125" style="266" customWidth="1"/>
    <col min="7" max="7" width="8.28515625" style="266" customWidth="1"/>
    <col min="8" max="8" width="8.7109375" style="266" customWidth="1"/>
    <col min="9" max="9" width="7.7109375" style="266" customWidth="1"/>
    <col min="10" max="11" width="10" style="266" customWidth="1"/>
    <col min="12" max="12" width="8.5703125" style="266" customWidth="1"/>
    <col min="13" max="13" width="9.42578125" style="266" customWidth="1"/>
    <col min="14" max="16384" width="9.140625" style="266"/>
  </cols>
  <sheetData>
    <row r="1" spans="1:16" ht="16.5">
      <c r="A1" s="2" t="s">
        <v>17</v>
      </c>
      <c r="K1" s="5" t="s">
        <v>8</v>
      </c>
      <c r="L1" s="5"/>
    </row>
    <row r="2" spans="1:16" ht="16.5">
      <c r="A2" s="2"/>
      <c r="L2" s="6"/>
      <c r="M2" s="6"/>
    </row>
    <row r="3" spans="1:16" ht="15.75">
      <c r="A3" s="518" t="s">
        <v>790</v>
      </c>
      <c r="B3" s="518"/>
      <c r="C3" s="518"/>
      <c r="D3" s="518"/>
      <c r="E3" s="518"/>
      <c r="F3" s="518"/>
      <c r="G3" s="518"/>
      <c r="H3" s="518"/>
      <c r="I3" s="518"/>
      <c r="J3" s="518"/>
      <c r="K3" s="518"/>
      <c r="L3" s="518"/>
      <c r="M3" s="518"/>
    </row>
    <row r="4" spans="1:16" ht="16.5">
      <c r="A4" s="497" t="s">
        <v>18</v>
      </c>
      <c r="B4" s="497"/>
      <c r="C4" s="497"/>
      <c r="D4" s="497"/>
      <c r="E4" s="497"/>
      <c r="F4" s="497"/>
      <c r="G4" s="497"/>
      <c r="H4" s="497"/>
      <c r="I4" s="497"/>
      <c r="J4" s="497"/>
      <c r="K4" s="497"/>
      <c r="L4" s="497"/>
      <c r="M4" s="497"/>
    </row>
    <row r="5" spans="1:16" ht="15.75">
      <c r="A5" s="267"/>
      <c r="B5" s="268"/>
      <c r="C5" s="268"/>
      <c r="D5" s="268"/>
      <c r="E5" s="268"/>
      <c r="F5" s="268"/>
      <c r="G5" s="268"/>
      <c r="H5" s="268"/>
      <c r="I5" s="268"/>
      <c r="J5" s="268"/>
      <c r="K5" s="268"/>
      <c r="L5" s="268"/>
      <c r="M5" s="268"/>
    </row>
    <row r="6" spans="1:16" ht="15.75">
      <c r="D6" s="269"/>
      <c r="M6" s="270" t="s">
        <v>273</v>
      </c>
    </row>
    <row r="7" spans="1:16" ht="25.5" customHeight="1">
      <c r="A7" s="517" t="s">
        <v>41</v>
      </c>
      <c r="B7" s="517" t="s">
        <v>239</v>
      </c>
      <c r="C7" s="517" t="s">
        <v>86</v>
      </c>
      <c r="D7" s="517" t="s">
        <v>278</v>
      </c>
      <c r="E7" s="517" t="s">
        <v>279</v>
      </c>
      <c r="F7" s="517" t="s">
        <v>280</v>
      </c>
      <c r="G7" s="517" t="s">
        <v>281</v>
      </c>
      <c r="H7" s="517" t="s">
        <v>229</v>
      </c>
      <c r="I7" s="517" t="s">
        <v>204</v>
      </c>
      <c r="J7" s="517" t="s">
        <v>282</v>
      </c>
      <c r="K7" s="517"/>
      <c r="L7" s="517"/>
      <c r="M7" s="517" t="s">
        <v>283</v>
      </c>
    </row>
    <row r="8" spans="1:16" ht="109.5" customHeight="1">
      <c r="A8" s="517"/>
      <c r="B8" s="517"/>
      <c r="C8" s="517"/>
      <c r="D8" s="517"/>
      <c r="E8" s="517"/>
      <c r="F8" s="517"/>
      <c r="G8" s="517"/>
      <c r="H8" s="517"/>
      <c r="I8" s="517"/>
      <c r="J8" s="246" t="s">
        <v>86</v>
      </c>
      <c r="K8" s="246" t="s">
        <v>37</v>
      </c>
      <c r="L8" s="246" t="s">
        <v>38</v>
      </c>
      <c r="M8" s="517"/>
    </row>
    <row r="9" spans="1:16" ht="15.75">
      <c r="A9" s="246" t="s">
        <v>20</v>
      </c>
      <c r="B9" s="246" t="s">
        <v>35</v>
      </c>
      <c r="C9" s="246">
        <v>1</v>
      </c>
      <c r="D9" s="246">
        <v>2</v>
      </c>
      <c r="E9" s="246">
        <v>3</v>
      </c>
      <c r="F9" s="246">
        <v>4</v>
      </c>
      <c r="G9" s="246">
        <v>5</v>
      </c>
      <c r="H9" s="246">
        <v>6</v>
      </c>
      <c r="I9" s="246">
        <v>7</v>
      </c>
      <c r="J9" s="246">
        <v>8</v>
      </c>
      <c r="K9" s="246">
        <v>9</v>
      </c>
      <c r="L9" s="246">
        <v>10</v>
      </c>
      <c r="M9" s="246">
        <v>11</v>
      </c>
    </row>
    <row r="10" spans="1:16" s="272" customFormat="1" ht="15.75">
      <c r="A10" s="246"/>
      <c r="B10" s="196" t="s">
        <v>139</v>
      </c>
      <c r="C10" s="271">
        <f>+C11+C82</f>
        <v>678851</v>
      </c>
      <c r="D10" s="271">
        <f t="shared" ref="D10:M10" si="0">+D11+D82</f>
        <v>161417</v>
      </c>
      <c r="E10" s="271">
        <f>+E11+E82</f>
        <v>414796</v>
      </c>
      <c r="F10" s="271">
        <f t="shared" si="0"/>
        <v>0</v>
      </c>
      <c r="G10" s="271">
        <f t="shared" si="0"/>
        <v>0</v>
      </c>
      <c r="H10" s="271">
        <f t="shared" si="0"/>
        <v>10019</v>
      </c>
      <c r="I10" s="271">
        <f t="shared" si="0"/>
        <v>0</v>
      </c>
      <c r="J10" s="271">
        <f t="shared" si="0"/>
        <v>92619</v>
      </c>
      <c r="K10" s="271">
        <f t="shared" si="0"/>
        <v>90533</v>
      </c>
      <c r="L10" s="271">
        <f t="shared" si="0"/>
        <v>2086</v>
      </c>
      <c r="M10" s="271">
        <f t="shared" si="0"/>
        <v>0</v>
      </c>
      <c r="P10" s="377">
        <f>+C10-C64</f>
        <v>675809</v>
      </c>
    </row>
    <row r="11" spans="1:16" s="272" customFormat="1" ht="42.75">
      <c r="A11" s="246" t="s">
        <v>20</v>
      </c>
      <c r="B11" s="196" t="s">
        <v>795</v>
      </c>
      <c r="C11" s="271">
        <f>+C12+C66+C78+C79+C80+C81</f>
        <v>495245</v>
      </c>
      <c r="D11" s="271">
        <f t="shared" ref="D11:M11" si="1">+D12+D66+D78+D79+D80+D81</f>
        <v>83740</v>
      </c>
      <c r="E11" s="271">
        <f t="shared" si="1"/>
        <v>401486</v>
      </c>
      <c r="F11" s="271">
        <f t="shared" si="1"/>
        <v>0</v>
      </c>
      <c r="G11" s="271">
        <f t="shared" si="1"/>
        <v>0</v>
      </c>
      <c r="H11" s="271">
        <f t="shared" si="1"/>
        <v>10019</v>
      </c>
      <c r="I11" s="271">
        <f t="shared" si="1"/>
        <v>0</v>
      </c>
      <c r="J11" s="271">
        <f t="shared" si="1"/>
        <v>0</v>
      </c>
      <c r="K11" s="271">
        <f t="shared" si="1"/>
        <v>0</v>
      </c>
      <c r="L11" s="271">
        <f t="shared" si="1"/>
        <v>0</v>
      </c>
      <c r="M11" s="271">
        <f t="shared" si="1"/>
        <v>0</v>
      </c>
    </row>
    <row r="12" spans="1:16" s="272" customFormat="1" ht="15.75">
      <c r="A12" s="246" t="s">
        <v>22</v>
      </c>
      <c r="B12" s="243" t="s">
        <v>284</v>
      </c>
      <c r="C12" s="491">
        <f t="shared" ref="C12:M12" si="2">SUM(C13:C124)-SUM(C30:C34)-SUM(C56:C124)</f>
        <v>482209</v>
      </c>
      <c r="D12" s="491">
        <f t="shared" si="2"/>
        <v>83740</v>
      </c>
      <c r="E12" s="491">
        <f t="shared" si="2"/>
        <v>398469</v>
      </c>
      <c r="F12" s="491">
        <f t="shared" si="2"/>
        <v>0</v>
      </c>
      <c r="G12" s="491">
        <f t="shared" si="2"/>
        <v>0</v>
      </c>
      <c r="H12" s="491">
        <f t="shared" si="2"/>
        <v>0</v>
      </c>
      <c r="I12" s="491">
        <f t="shared" si="2"/>
        <v>0</v>
      </c>
      <c r="J12" s="491">
        <f t="shared" si="2"/>
        <v>0</v>
      </c>
      <c r="K12" s="491">
        <f t="shared" si="2"/>
        <v>0</v>
      </c>
      <c r="L12" s="491">
        <f t="shared" si="2"/>
        <v>0</v>
      </c>
      <c r="M12" s="491">
        <f t="shared" si="2"/>
        <v>0</v>
      </c>
    </row>
    <row r="13" spans="1:16" ht="15.75">
      <c r="A13" s="247">
        <v>1</v>
      </c>
      <c r="B13" s="184" t="s">
        <v>140</v>
      </c>
      <c r="C13" s="492">
        <f>+D13+E13+F13+G13+H13+I13+J13+M13</f>
        <v>6313</v>
      </c>
      <c r="D13" s="492"/>
      <c r="E13" s="492">
        <v>6313</v>
      </c>
      <c r="F13" s="492"/>
      <c r="G13" s="492"/>
      <c r="H13" s="492"/>
      <c r="I13" s="492"/>
      <c r="J13" s="492">
        <f>K13+L13</f>
        <v>0</v>
      </c>
      <c r="K13" s="492"/>
      <c r="L13" s="492"/>
      <c r="M13" s="492"/>
    </row>
    <row r="14" spans="1:16" ht="15.75">
      <c r="A14" s="247">
        <v>2</v>
      </c>
      <c r="B14" s="184" t="s">
        <v>141</v>
      </c>
      <c r="C14" s="492">
        <f t="shared" ref="C14:C52" si="3">+D14+E14+F14+G14+H14+I14+J14+M14</f>
        <v>1287</v>
      </c>
      <c r="D14" s="492"/>
      <c r="E14" s="492">
        <v>1287</v>
      </c>
      <c r="F14" s="492"/>
      <c r="G14" s="492"/>
      <c r="H14" s="492"/>
      <c r="I14" s="492"/>
      <c r="J14" s="492">
        <f t="shared" ref="J14:J52" si="4">K14+L14</f>
        <v>0</v>
      </c>
      <c r="K14" s="492"/>
      <c r="L14" s="492"/>
      <c r="M14" s="492"/>
    </row>
    <row r="15" spans="1:16" ht="15.75">
      <c r="A15" s="247">
        <v>3</v>
      </c>
      <c r="B15" s="184" t="s">
        <v>142</v>
      </c>
      <c r="C15" s="492">
        <f t="shared" si="3"/>
        <v>736</v>
      </c>
      <c r="D15" s="492"/>
      <c r="E15" s="492">
        <v>736</v>
      </c>
      <c r="F15" s="492"/>
      <c r="G15" s="492"/>
      <c r="H15" s="492"/>
      <c r="I15" s="492"/>
      <c r="J15" s="492">
        <f t="shared" si="4"/>
        <v>0</v>
      </c>
      <c r="K15" s="492"/>
      <c r="L15" s="492"/>
      <c r="M15" s="492"/>
    </row>
    <row r="16" spans="1:16" ht="15.75">
      <c r="A16" s="247">
        <v>4</v>
      </c>
      <c r="B16" s="184" t="s">
        <v>143</v>
      </c>
      <c r="C16" s="492">
        <f>+D16+E16+F16+G16+H16+I16+J16+M16</f>
        <v>7750</v>
      </c>
      <c r="D16" s="492"/>
      <c r="E16" s="492">
        <v>7750</v>
      </c>
      <c r="F16" s="492"/>
      <c r="G16" s="492"/>
      <c r="H16" s="492"/>
      <c r="I16" s="492"/>
      <c r="J16" s="492">
        <f t="shared" si="4"/>
        <v>0</v>
      </c>
      <c r="K16" s="492"/>
      <c r="L16" s="492">
        <v>0</v>
      </c>
      <c r="M16" s="492"/>
    </row>
    <row r="17" spans="1:13" ht="15.75">
      <c r="A17" s="247">
        <v>5</v>
      </c>
      <c r="B17" s="184" t="s">
        <v>144</v>
      </c>
      <c r="C17" s="492">
        <f t="shared" si="3"/>
        <v>1690</v>
      </c>
      <c r="D17" s="492"/>
      <c r="E17" s="492">
        <v>1690</v>
      </c>
      <c r="F17" s="492"/>
      <c r="G17" s="492"/>
      <c r="H17" s="492"/>
      <c r="I17" s="492"/>
      <c r="J17" s="492">
        <f t="shared" si="4"/>
        <v>0</v>
      </c>
      <c r="K17" s="492"/>
      <c r="L17" s="492"/>
      <c r="M17" s="492"/>
    </row>
    <row r="18" spans="1:13" ht="15.75">
      <c r="A18" s="247">
        <v>6</v>
      </c>
      <c r="B18" s="184" t="s">
        <v>145</v>
      </c>
      <c r="C18" s="492">
        <f t="shared" si="3"/>
        <v>2307</v>
      </c>
      <c r="D18" s="492"/>
      <c r="E18" s="492">
        <v>2307</v>
      </c>
      <c r="F18" s="492"/>
      <c r="G18" s="492"/>
      <c r="H18" s="492"/>
      <c r="I18" s="492"/>
      <c r="J18" s="492">
        <f t="shared" si="4"/>
        <v>0</v>
      </c>
      <c r="K18" s="492"/>
      <c r="L18" s="492"/>
      <c r="M18" s="492"/>
    </row>
    <row r="19" spans="1:13" ht="15.75">
      <c r="A19" s="247">
        <v>7</v>
      </c>
      <c r="B19" s="184" t="s">
        <v>146</v>
      </c>
      <c r="C19" s="492">
        <f t="shared" si="3"/>
        <v>25766</v>
      </c>
      <c r="D19" s="492"/>
      <c r="E19" s="492">
        <v>25766</v>
      </c>
      <c r="F19" s="492"/>
      <c r="G19" s="492"/>
      <c r="H19" s="492"/>
      <c r="I19" s="492"/>
      <c r="J19" s="492">
        <f t="shared" si="4"/>
        <v>0</v>
      </c>
      <c r="K19" s="492"/>
      <c r="L19" s="492"/>
      <c r="M19" s="492"/>
    </row>
    <row r="20" spans="1:13" ht="15.75">
      <c r="A20" s="247">
        <v>8</v>
      </c>
      <c r="B20" s="184" t="s">
        <v>147</v>
      </c>
      <c r="C20" s="492">
        <f t="shared" si="3"/>
        <v>927</v>
      </c>
      <c r="D20" s="492"/>
      <c r="E20" s="492">
        <v>927</v>
      </c>
      <c r="F20" s="492"/>
      <c r="G20" s="492"/>
      <c r="H20" s="492"/>
      <c r="I20" s="492"/>
      <c r="J20" s="492">
        <f t="shared" si="4"/>
        <v>0</v>
      </c>
      <c r="K20" s="492"/>
      <c r="L20" s="492"/>
      <c r="M20" s="492"/>
    </row>
    <row r="21" spans="1:13" ht="15.75">
      <c r="A21" s="247">
        <v>9</v>
      </c>
      <c r="B21" s="184" t="s">
        <v>148</v>
      </c>
      <c r="C21" s="492">
        <f t="shared" si="3"/>
        <v>3996</v>
      </c>
      <c r="D21" s="492"/>
      <c r="E21" s="492">
        <v>3996</v>
      </c>
      <c r="F21" s="492"/>
      <c r="G21" s="492"/>
      <c r="H21" s="492"/>
      <c r="I21" s="492"/>
      <c r="J21" s="492">
        <f t="shared" si="4"/>
        <v>0</v>
      </c>
      <c r="K21" s="492"/>
      <c r="L21" s="492"/>
      <c r="M21" s="492"/>
    </row>
    <row r="22" spans="1:13" ht="15.75">
      <c r="A22" s="247">
        <v>10</v>
      </c>
      <c r="B22" s="184" t="s">
        <v>149</v>
      </c>
      <c r="C22" s="492">
        <f t="shared" si="3"/>
        <v>4308</v>
      </c>
      <c r="D22" s="492"/>
      <c r="E22" s="492">
        <v>4308</v>
      </c>
      <c r="F22" s="492"/>
      <c r="G22" s="492"/>
      <c r="H22" s="492"/>
      <c r="I22" s="492"/>
      <c r="J22" s="492">
        <f t="shared" si="4"/>
        <v>0</v>
      </c>
      <c r="K22" s="492"/>
      <c r="L22" s="492"/>
      <c r="M22" s="492"/>
    </row>
    <row r="23" spans="1:13" ht="15.75">
      <c r="A23" s="247">
        <v>11</v>
      </c>
      <c r="B23" s="184" t="s">
        <v>150</v>
      </c>
      <c r="C23" s="492">
        <f t="shared" si="3"/>
        <v>1041</v>
      </c>
      <c r="D23" s="492"/>
      <c r="E23" s="492">
        <v>1041</v>
      </c>
      <c r="F23" s="492"/>
      <c r="G23" s="492"/>
      <c r="H23" s="492"/>
      <c r="I23" s="492"/>
      <c r="J23" s="492">
        <f t="shared" si="4"/>
        <v>0</v>
      </c>
      <c r="K23" s="492"/>
      <c r="L23" s="492"/>
      <c r="M23" s="492"/>
    </row>
    <row r="24" spans="1:13" ht="15.75">
      <c r="A24" s="247">
        <v>12</v>
      </c>
      <c r="B24" s="184" t="s">
        <v>151</v>
      </c>
      <c r="C24" s="492">
        <f t="shared" si="3"/>
        <v>1313</v>
      </c>
      <c r="D24" s="492"/>
      <c r="E24" s="492">
        <v>1313</v>
      </c>
      <c r="F24" s="492"/>
      <c r="G24" s="492"/>
      <c r="H24" s="492"/>
      <c r="I24" s="492"/>
      <c r="J24" s="492">
        <f t="shared" si="4"/>
        <v>0</v>
      </c>
      <c r="K24" s="492"/>
      <c r="L24" s="492"/>
      <c r="M24" s="492"/>
    </row>
    <row r="25" spans="1:13" ht="15.75">
      <c r="A25" s="247">
        <v>13</v>
      </c>
      <c r="B25" s="184" t="s">
        <v>152</v>
      </c>
      <c r="C25" s="492">
        <f t="shared" si="3"/>
        <v>994</v>
      </c>
      <c r="D25" s="492"/>
      <c r="E25" s="492">
        <v>994</v>
      </c>
      <c r="F25" s="492"/>
      <c r="G25" s="492"/>
      <c r="H25" s="492"/>
      <c r="I25" s="492"/>
      <c r="J25" s="492">
        <f t="shared" si="4"/>
        <v>0</v>
      </c>
      <c r="K25" s="492"/>
      <c r="L25" s="492"/>
      <c r="M25" s="492"/>
    </row>
    <row r="26" spans="1:13" ht="15.75">
      <c r="A26" s="247">
        <v>14</v>
      </c>
      <c r="B26" s="184" t="s">
        <v>153</v>
      </c>
      <c r="C26" s="492">
        <f t="shared" si="3"/>
        <v>1544</v>
      </c>
      <c r="D26" s="492">
        <v>600</v>
      </c>
      <c r="E26" s="492">
        <v>944</v>
      </c>
      <c r="F26" s="492"/>
      <c r="G26" s="492"/>
      <c r="H26" s="492"/>
      <c r="I26" s="492"/>
      <c r="J26" s="492">
        <f t="shared" si="4"/>
        <v>0</v>
      </c>
      <c r="K26" s="492"/>
      <c r="L26" s="492"/>
      <c r="M26" s="492"/>
    </row>
    <row r="27" spans="1:13" ht="15.75">
      <c r="A27" s="247">
        <v>15</v>
      </c>
      <c r="B27" s="184" t="s">
        <v>230</v>
      </c>
      <c r="C27" s="492">
        <f t="shared" si="3"/>
        <v>1001</v>
      </c>
      <c r="D27" s="492"/>
      <c r="E27" s="492">
        <v>1001</v>
      </c>
      <c r="F27" s="492"/>
      <c r="G27" s="492"/>
      <c r="H27" s="492"/>
      <c r="I27" s="492"/>
      <c r="J27" s="492">
        <f t="shared" si="4"/>
        <v>0</v>
      </c>
      <c r="K27" s="492"/>
      <c r="L27" s="492"/>
      <c r="M27" s="492"/>
    </row>
    <row r="28" spans="1:13" ht="15.75">
      <c r="A28" s="247">
        <v>16</v>
      </c>
      <c r="B28" s="184" t="s">
        <v>154</v>
      </c>
      <c r="C28" s="492">
        <f t="shared" si="3"/>
        <v>593</v>
      </c>
      <c r="D28" s="492"/>
      <c r="E28" s="492">
        <v>593</v>
      </c>
      <c r="F28" s="492"/>
      <c r="G28" s="492"/>
      <c r="H28" s="492"/>
      <c r="I28" s="492"/>
      <c r="J28" s="492">
        <f t="shared" si="4"/>
        <v>0</v>
      </c>
      <c r="K28" s="492"/>
      <c r="L28" s="492"/>
      <c r="M28" s="492"/>
    </row>
    <row r="29" spans="1:13" ht="15.75">
      <c r="A29" s="247">
        <v>17</v>
      </c>
      <c r="B29" s="184" t="s">
        <v>231</v>
      </c>
      <c r="C29" s="492">
        <f>SUM(C30:C34)</f>
        <v>10783</v>
      </c>
      <c r="D29" s="492">
        <f t="shared" ref="D29:M29" si="5">SUM(D30:D34)</f>
        <v>0</v>
      </c>
      <c r="E29" s="492">
        <f>SUM(E30:E34)</f>
        <v>10783</v>
      </c>
      <c r="F29" s="492">
        <f t="shared" si="5"/>
        <v>0</v>
      </c>
      <c r="G29" s="492">
        <f t="shared" si="5"/>
        <v>0</v>
      </c>
      <c r="H29" s="492">
        <f t="shared" si="5"/>
        <v>0</v>
      </c>
      <c r="I29" s="492">
        <f t="shared" si="5"/>
        <v>0</v>
      </c>
      <c r="J29" s="492">
        <f t="shared" si="4"/>
        <v>0</v>
      </c>
      <c r="K29" s="492">
        <f t="shared" si="5"/>
        <v>0</v>
      </c>
      <c r="L29" s="492">
        <f t="shared" si="5"/>
        <v>0</v>
      </c>
      <c r="M29" s="492">
        <f t="shared" si="5"/>
        <v>0</v>
      </c>
    </row>
    <row r="30" spans="1:13" s="273" customFormat="1" ht="15.75">
      <c r="A30" s="248"/>
      <c r="B30" s="185" t="s">
        <v>232</v>
      </c>
      <c r="C30" s="493">
        <f t="shared" si="3"/>
        <v>5780</v>
      </c>
      <c r="D30" s="493"/>
      <c r="E30" s="492">
        <v>5780</v>
      </c>
      <c r="F30" s="493"/>
      <c r="G30" s="493"/>
      <c r="H30" s="493"/>
      <c r="I30" s="493"/>
      <c r="J30" s="492">
        <f t="shared" si="4"/>
        <v>0</v>
      </c>
      <c r="K30" s="493"/>
      <c r="L30" s="493"/>
      <c r="M30" s="493"/>
    </row>
    <row r="31" spans="1:13" s="273" customFormat="1" ht="15.75">
      <c r="A31" s="248"/>
      <c r="B31" s="185" t="s">
        <v>208</v>
      </c>
      <c r="C31" s="493">
        <f t="shared" si="3"/>
        <v>1518</v>
      </c>
      <c r="D31" s="493"/>
      <c r="E31" s="492">
        <v>1518</v>
      </c>
      <c r="F31" s="493"/>
      <c r="G31" s="493"/>
      <c r="H31" s="493"/>
      <c r="I31" s="493"/>
      <c r="J31" s="492">
        <f t="shared" si="4"/>
        <v>0</v>
      </c>
      <c r="K31" s="493"/>
      <c r="L31" s="493"/>
      <c r="M31" s="493"/>
    </row>
    <row r="32" spans="1:13" s="273" customFormat="1" ht="15.75">
      <c r="A32" s="248"/>
      <c r="B32" s="185" t="s">
        <v>209</v>
      </c>
      <c r="C32" s="493">
        <f t="shared" si="3"/>
        <v>1329</v>
      </c>
      <c r="D32" s="493"/>
      <c r="E32" s="492">
        <v>1329</v>
      </c>
      <c r="F32" s="493"/>
      <c r="G32" s="493"/>
      <c r="H32" s="493"/>
      <c r="I32" s="493"/>
      <c r="J32" s="492">
        <f t="shared" si="4"/>
        <v>0</v>
      </c>
      <c r="K32" s="493"/>
      <c r="L32" s="493"/>
      <c r="M32" s="493"/>
    </row>
    <row r="33" spans="1:13" s="273" customFormat="1" ht="15.75">
      <c r="A33" s="248"/>
      <c r="B33" s="185" t="s">
        <v>210</v>
      </c>
      <c r="C33" s="493">
        <f t="shared" si="3"/>
        <v>1138</v>
      </c>
      <c r="D33" s="493"/>
      <c r="E33" s="492">
        <v>1138</v>
      </c>
      <c r="F33" s="493"/>
      <c r="G33" s="493"/>
      <c r="H33" s="493"/>
      <c r="I33" s="493"/>
      <c r="J33" s="492">
        <f t="shared" si="4"/>
        <v>0</v>
      </c>
      <c r="K33" s="493"/>
      <c r="L33" s="493"/>
      <c r="M33" s="493"/>
    </row>
    <row r="34" spans="1:13" s="273" customFormat="1" ht="15.75">
      <c r="A34" s="248"/>
      <c r="B34" s="185" t="s">
        <v>211</v>
      </c>
      <c r="C34" s="493">
        <f t="shared" si="3"/>
        <v>1018</v>
      </c>
      <c r="D34" s="493"/>
      <c r="E34" s="492">
        <v>1018</v>
      </c>
      <c r="F34" s="493"/>
      <c r="G34" s="493"/>
      <c r="H34" s="493"/>
      <c r="I34" s="493"/>
      <c r="J34" s="492">
        <f t="shared" si="4"/>
        <v>0</v>
      </c>
      <c r="K34" s="493"/>
      <c r="L34" s="493"/>
      <c r="M34" s="493"/>
    </row>
    <row r="35" spans="1:13" ht="15.75">
      <c r="A35" s="247">
        <v>18</v>
      </c>
      <c r="B35" s="184" t="s">
        <v>155</v>
      </c>
      <c r="C35" s="492">
        <f t="shared" si="3"/>
        <v>671</v>
      </c>
      <c r="D35" s="492"/>
      <c r="E35" s="492">
        <v>671</v>
      </c>
      <c r="F35" s="492"/>
      <c r="G35" s="492"/>
      <c r="H35" s="492"/>
      <c r="I35" s="492"/>
      <c r="J35" s="492">
        <f t="shared" si="4"/>
        <v>0</v>
      </c>
      <c r="K35" s="492"/>
      <c r="L35" s="492"/>
      <c r="M35" s="492"/>
    </row>
    <row r="36" spans="1:13" ht="15.75">
      <c r="A36" s="247">
        <v>19</v>
      </c>
      <c r="B36" s="184" t="s">
        <v>156</v>
      </c>
      <c r="C36" s="492">
        <f t="shared" si="3"/>
        <v>454</v>
      </c>
      <c r="D36" s="492"/>
      <c r="E36" s="492">
        <v>454</v>
      </c>
      <c r="F36" s="492"/>
      <c r="G36" s="492"/>
      <c r="H36" s="492"/>
      <c r="I36" s="492"/>
      <c r="J36" s="492">
        <f t="shared" si="4"/>
        <v>0</v>
      </c>
      <c r="K36" s="492"/>
      <c r="L36" s="492"/>
      <c r="M36" s="492"/>
    </row>
    <row r="37" spans="1:13" ht="15.75">
      <c r="A37" s="247">
        <v>20</v>
      </c>
      <c r="B37" s="184" t="s">
        <v>157</v>
      </c>
      <c r="C37" s="492">
        <f t="shared" si="3"/>
        <v>171</v>
      </c>
      <c r="D37" s="492"/>
      <c r="E37" s="492">
        <v>171</v>
      </c>
      <c r="F37" s="492"/>
      <c r="G37" s="492"/>
      <c r="H37" s="492"/>
      <c r="I37" s="492"/>
      <c r="J37" s="492">
        <f t="shared" si="4"/>
        <v>0</v>
      </c>
      <c r="K37" s="492"/>
      <c r="L37" s="492"/>
      <c r="M37" s="492"/>
    </row>
    <row r="38" spans="1:13" ht="15.75">
      <c r="A38" s="247">
        <v>21</v>
      </c>
      <c r="B38" s="184" t="s">
        <v>158</v>
      </c>
      <c r="C38" s="492">
        <f t="shared" si="3"/>
        <v>171</v>
      </c>
      <c r="D38" s="492"/>
      <c r="E38" s="492">
        <v>171</v>
      </c>
      <c r="F38" s="492"/>
      <c r="G38" s="492"/>
      <c r="H38" s="492"/>
      <c r="I38" s="492"/>
      <c r="J38" s="492">
        <f t="shared" si="4"/>
        <v>0</v>
      </c>
      <c r="K38" s="492"/>
      <c r="L38" s="492"/>
      <c r="M38" s="492"/>
    </row>
    <row r="39" spans="1:13" ht="15.75">
      <c r="A39" s="247">
        <v>22</v>
      </c>
      <c r="B39" s="184" t="s">
        <v>159</v>
      </c>
      <c r="C39" s="492">
        <f t="shared" si="3"/>
        <v>171</v>
      </c>
      <c r="D39" s="492"/>
      <c r="E39" s="492">
        <v>171</v>
      </c>
      <c r="F39" s="492"/>
      <c r="G39" s="492"/>
      <c r="H39" s="492"/>
      <c r="I39" s="492"/>
      <c r="J39" s="492">
        <f t="shared" si="4"/>
        <v>0</v>
      </c>
      <c r="K39" s="492"/>
      <c r="L39" s="492"/>
      <c r="M39" s="492"/>
    </row>
    <row r="40" spans="1:13" ht="15.75">
      <c r="A40" s="247">
        <v>23</v>
      </c>
      <c r="B40" s="184" t="s">
        <v>160</v>
      </c>
      <c r="C40" s="492">
        <f t="shared" si="3"/>
        <v>171</v>
      </c>
      <c r="D40" s="492"/>
      <c r="E40" s="492">
        <v>171</v>
      </c>
      <c r="F40" s="492"/>
      <c r="G40" s="492"/>
      <c r="H40" s="492"/>
      <c r="I40" s="492"/>
      <c r="J40" s="492">
        <f t="shared" si="4"/>
        <v>0</v>
      </c>
      <c r="K40" s="492"/>
      <c r="L40" s="492"/>
      <c r="M40" s="492"/>
    </row>
    <row r="41" spans="1:13" ht="15.75">
      <c r="A41" s="247">
        <v>24</v>
      </c>
      <c r="B41" s="184" t="s">
        <v>161</v>
      </c>
      <c r="C41" s="492">
        <f t="shared" si="3"/>
        <v>247</v>
      </c>
      <c r="D41" s="492"/>
      <c r="E41" s="492">
        <v>247</v>
      </c>
      <c r="F41" s="492"/>
      <c r="G41" s="492"/>
      <c r="H41" s="492"/>
      <c r="I41" s="492"/>
      <c r="J41" s="492">
        <f t="shared" si="4"/>
        <v>0</v>
      </c>
      <c r="K41" s="492"/>
      <c r="L41" s="492"/>
      <c r="M41" s="492"/>
    </row>
    <row r="42" spans="1:13" ht="15.75">
      <c r="A42" s="247">
        <v>25</v>
      </c>
      <c r="B42" s="184" t="s">
        <v>162</v>
      </c>
      <c r="C42" s="492">
        <f t="shared" si="3"/>
        <v>171</v>
      </c>
      <c r="D42" s="492"/>
      <c r="E42" s="492">
        <v>171</v>
      </c>
      <c r="F42" s="492"/>
      <c r="G42" s="492"/>
      <c r="H42" s="492"/>
      <c r="I42" s="492"/>
      <c r="J42" s="492">
        <f t="shared" si="4"/>
        <v>0</v>
      </c>
      <c r="K42" s="492"/>
      <c r="L42" s="492"/>
      <c r="M42" s="492"/>
    </row>
    <row r="43" spans="1:13" ht="15.75">
      <c r="A43" s="247">
        <v>26</v>
      </c>
      <c r="B43" s="184" t="s">
        <v>163</v>
      </c>
      <c r="C43" s="492">
        <f t="shared" si="3"/>
        <v>171</v>
      </c>
      <c r="D43" s="492"/>
      <c r="E43" s="492">
        <v>171</v>
      </c>
      <c r="F43" s="492"/>
      <c r="G43" s="492"/>
      <c r="H43" s="492"/>
      <c r="I43" s="492"/>
      <c r="J43" s="492">
        <f t="shared" si="4"/>
        <v>0</v>
      </c>
      <c r="K43" s="492"/>
      <c r="L43" s="492"/>
      <c r="M43" s="492"/>
    </row>
    <row r="44" spans="1:13" ht="15.75">
      <c r="A44" s="247">
        <v>27</v>
      </c>
      <c r="B44" s="184" t="s">
        <v>164</v>
      </c>
      <c r="C44" s="492">
        <f t="shared" si="3"/>
        <v>171</v>
      </c>
      <c r="D44" s="492"/>
      <c r="E44" s="492">
        <v>171</v>
      </c>
      <c r="F44" s="492"/>
      <c r="G44" s="492"/>
      <c r="H44" s="492"/>
      <c r="I44" s="492"/>
      <c r="J44" s="492">
        <f t="shared" si="4"/>
        <v>0</v>
      </c>
      <c r="K44" s="492"/>
      <c r="L44" s="492"/>
      <c r="M44" s="492"/>
    </row>
    <row r="45" spans="1:13" ht="15.75">
      <c r="A45" s="247">
        <v>28</v>
      </c>
      <c r="B45" s="184" t="s">
        <v>165</v>
      </c>
      <c r="C45" s="492">
        <f t="shared" si="3"/>
        <v>228</v>
      </c>
      <c r="D45" s="492"/>
      <c r="E45" s="492">
        <v>228</v>
      </c>
      <c r="F45" s="492"/>
      <c r="G45" s="492"/>
      <c r="H45" s="492"/>
      <c r="I45" s="492"/>
      <c r="J45" s="492">
        <f t="shared" si="4"/>
        <v>0</v>
      </c>
      <c r="K45" s="492"/>
      <c r="L45" s="492"/>
      <c r="M45" s="492"/>
    </row>
    <row r="46" spans="1:13" ht="15.75">
      <c r="A46" s="247">
        <v>29</v>
      </c>
      <c r="B46" s="184" t="s">
        <v>233</v>
      </c>
      <c r="C46" s="492">
        <f t="shared" si="3"/>
        <v>2643</v>
      </c>
      <c r="D46" s="492"/>
      <c r="E46" s="492">
        <v>2643</v>
      </c>
      <c r="F46" s="492"/>
      <c r="G46" s="492"/>
      <c r="H46" s="492"/>
      <c r="I46" s="492"/>
      <c r="J46" s="492">
        <f t="shared" si="4"/>
        <v>0</v>
      </c>
      <c r="K46" s="492"/>
      <c r="L46" s="492"/>
      <c r="M46" s="492"/>
    </row>
    <row r="47" spans="1:13" ht="15.75">
      <c r="A47" s="247">
        <v>30</v>
      </c>
      <c r="B47" s="184" t="s">
        <v>234</v>
      </c>
      <c r="C47" s="492">
        <f t="shared" si="3"/>
        <v>1045</v>
      </c>
      <c r="D47" s="492"/>
      <c r="E47" s="492">
        <v>1045</v>
      </c>
      <c r="F47" s="492"/>
      <c r="G47" s="492"/>
      <c r="H47" s="492"/>
      <c r="I47" s="492"/>
      <c r="J47" s="492">
        <f t="shared" si="4"/>
        <v>0</v>
      </c>
      <c r="K47" s="492"/>
      <c r="L47" s="492"/>
      <c r="M47" s="492"/>
    </row>
    <row r="48" spans="1:13" ht="30">
      <c r="A48" s="247">
        <v>31</v>
      </c>
      <c r="B48" s="184" t="s">
        <v>285</v>
      </c>
      <c r="C48" s="492">
        <f t="shared" si="3"/>
        <v>283482</v>
      </c>
      <c r="D48" s="492"/>
      <c r="E48" s="492">
        <v>283482</v>
      </c>
      <c r="F48" s="492"/>
      <c r="G48" s="492"/>
      <c r="H48" s="492"/>
      <c r="I48" s="492"/>
      <c r="J48" s="492">
        <f t="shared" si="4"/>
        <v>0</v>
      </c>
      <c r="K48" s="492"/>
      <c r="L48" s="492"/>
      <c r="M48" s="492"/>
    </row>
    <row r="49" spans="1:19" ht="33" customHeight="1">
      <c r="A49" s="247">
        <v>32</v>
      </c>
      <c r="B49" s="184" t="s">
        <v>235</v>
      </c>
      <c r="C49" s="492">
        <f t="shared" si="3"/>
        <v>3758</v>
      </c>
      <c r="D49" s="492"/>
      <c r="E49" s="492">
        <v>3758</v>
      </c>
      <c r="F49" s="492"/>
      <c r="G49" s="492"/>
      <c r="H49" s="492"/>
      <c r="I49" s="492"/>
      <c r="J49" s="492">
        <f t="shared" si="4"/>
        <v>0</v>
      </c>
      <c r="K49" s="492"/>
      <c r="L49" s="492"/>
      <c r="M49" s="492"/>
    </row>
    <row r="50" spans="1:19" ht="15.75">
      <c r="A50" s="247">
        <v>33</v>
      </c>
      <c r="B50" s="184" t="s">
        <v>212</v>
      </c>
      <c r="C50" s="492">
        <f>+D50+E50+F50+G50+H50+I50+J50+M50</f>
        <v>675</v>
      </c>
      <c r="D50" s="492"/>
      <c r="E50" s="492">
        <v>675</v>
      </c>
      <c r="F50" s="492"/>
      <c r="G50" s="492"/>
      <c r="H50" s="492"/>
      <c r="I50" s="492"/>
      <c r="J50" s="492">
        <f t="shared" si="4"/>
        <v>0</v>
      </c>
      <c r="K50" s="492"/>
      <c r="L50" s="492"/>
      <c r="M50" s="492"/>
    </row>
    <row r="51" spans="1:19" ht="15.75">
      <c r="A51" s="247">
        <v>34</v>
      </c>
      <c r="B51" s="184" t="s">
        <v>213</v>
      </c>
      <c r="C51" s="492">
        <f t="shared" si="3"/>
        <v>4160</v>
      </c>
      <c r="D51" s="492"/>
      <c r="E51" s="492">
        <v>4160</v>
      </c>
      <c r="F51" s="492"/>
      <c r="G51" s="492"/>
      <c r="H51" s="492"/>
      <c r="I51" s="492"/>
      <c r="J51" s="492">
        <f t="shared" si="4"/>
        <v>0</v>
      </c>
      <c r="K51" s="492"/>
      <c r="L51" s="492"/>
      <c r="M51" s="492"/>
    </row>
    <row r="52" spans="1:19" ht="15.75">
      <c r="A52" s="247">
        <v>35</v>
      </c>
      <c r="B52" s="184" t="s">
        <v>286</v>
      </c>
      <c r="C52" s="492">
        <f t="shared" si="3"/>
        <v>1810</v>
      </c>
      <c r="D52" s="492"/>
      <c r="E52" s="492">
        <v>1810</v>
      </c>
      <c r="F52" s="492"/>
      <c r="G52" s="492"/>
      <c r="H52" s="492"/>
      <c r="I52" s="492"/>
      <c r="J52" s="492">
        <f t="shared" si="4"/>
        <v>0</v>
      </c>
      <c r="K52" s="492"/>
      <c r="L52" s="492"/>
      <c r="M52" s="492"/>
    </row>
    <row r="53" spans="1:19" ht="18" customHeight="1">
      <c r="A53" s="247">
        <v>36</v>
      </c>
      <c r="B53" s="184" t="s">
        <v>236</v>
      </c>
      <c r="C53" s="492">
        <f>+D53+E53+F53+G53+H53+I53+J53+M53</f>
        <v>89582</v>
      </c>
      <c r="D53" s="492">
        <v>79740</v>
      </c>
      <c r="E53" s="492">
        <v>9842</v>
      </c>
      <c r="F53" s="492"/>
      <c r="G53" s="492"/>
      <c r="H53" s="492"/>
      <c r="I53" s="492"/>
      <c r="J53" s="492"/>
      <c r="K53" s="492"/>
      <c r="L53" s="492"/>
      <c r="M53" s="492"/>
    </row>
    <row r="54" spans="1:19" ht="15.75">
      <c r="A54" s="247">
        <v>37</v>
      </c>
      <c r="B54" s="184" t="s">
        <v>796</v>
      </c>
      <c r="C54" s="492">
        <f>+D54+E54+F54+G54+H54+I54+J54+M54</f>
        <v>3400</v>
      </c>
      <c r="D54" s="492">
        <v>3400</v>
      </c>
      <c r="E54" s="492"/>
      <c r="F54" s="492"/>
      <c r="G54" s="492"/>
      <c r="H54" s="492"/>
      <c r="I54" s="492"/>
      <c r="J54" s="492"/>
      <c r="K54" s="492"/>
      <c r="L54" s="492"/>
      <c r="M54" s="492"/>
    </row>
    <row r="55" spans="1:19" ht="15.75">
      <c r="A55" s="247">
        <v>38</v>
      </c>
      <c r="B55" s="238" t="s">
        <v>237</v>
      </c>
      <c r="C55" s="492">
        <f>SUM(C56:C58)+C65</f>
        <v>16508</v>
      </c>
      <c r="D55" s="492">
        <f t="shared" ref="D55:M55" si="6">SUM(D56:D58)+D65</f>
        <v>0</v>
      </c>
      <c r="E55" s="492">
        <f>SUM(E56:E58)+E65</f>
        <v>16508</v>
      </c>
      <c r="F55" s="492">
        <f t="shared" si="6"/>
        <v>0</v>
      </c>
      <c r="G55" s="492">
        <f t="shared" si="6"/>
        <v>0</v>
      </c>
      <c r="H55" s="492">
        <f t="shared" si="6"/>
        <v>0</v>
      </c>
      <c r="I55" s="492">
        <f t="shared" si="6"/>
        <v>0</v>
      </c>
      <c r="J55" s="492">
        <f t="shared" si="6"/>
        <v>0</v>
      </c>
      <c r="K55" s="492">
        <f t="shared" si="6"/>
        <v>0</v>
      </c>
      <c r="L55" s="492">
        <f t="shared" si="6"/>
        <v>0</v>
      </c>
      <c r="M55" s="492">
        <f t="shared" si="6"/>
        <v>0</v>
      </c>
    </row>
    <row r="56" spans="1:19" s="273" customFormat="1" ht="15.75">
      <c r="A56" s="247"/>
      <c r="B56" s="238" t="s">
        <v>114</v>
      </c>
      <c r="C56" s="492">
        <f t="shared" ref="C56:C81" si="7">+D56+E56+F56+G56+H56+I56+J56+M56</f>
        <v>1295</v>
      </c>
      <c r="D56" s="492"/>
      <c r="E56" s="492">
        <f>1295</f>
        <v>1295</v>
      </c>
      <c r="F56" s="492"/>
      <c r="G56" s="492"/>
      <c r="H56" s="492"/>
      <c r="I56" s="492"/>
      <c r="J56" s="492"/>
      <c r="K56" s="492"/>
      <c r="L56" s="492"/>
      <c r="M56" s="492"/>
    </row>
    <row r="57" spans="1:19" s="273" customFormat="1" ht="15.75">
      <c r="A57" s="247"/>
      <c r="B57" s="238" t="s">
        <v>238</v>
      </c>
      <c r="C57" s="492">
        <f t="shared" si="7"/>
        <v>540</v>
      </c>
      <c r="D57" s="492"/>
      <c r="E57" s="492">
        <v>540</v>
      </c>
      <c r="F57" s="492"/>
      <c r="G57" s="492"/>
      <c r="H57" s="492"/>
      <c r="I57" s="492"/>
      <c r="J57" s="492"/>
      <c r="K57" s="492"/>
      <c r="L57" s="492"/>
      <c r="M57" s="492"/>
    </row>
    <row r="58" spans="1:19" s="273" customFormat="1" ht="15.75">
      <c r="A58" s="247"/>
      <c r="B58" s="238" t="s">
        <v>113</v>
      </c>
      <c r="C58" s="492">
        <f>SUM(C59:C64)</f>
        <v>5401</v>
      </c>
      <c r="D58" s="492">
        <f t="shared" ref="D58:M58" si="8">SUM(D59:D64)</f>
        <v>0</v>
      </c>
      <c r="E58" s="492">
        <f t="shared" si="8"/>
        <v>5401</v>
      </c>
      <c r="F58" s="492">
        <f t="shared" si="8"/>
        <v>0</v>
      </c>
      <c r="G58" s="492">
        <f t="shared" si="8"/>
        <v>0</v>
      </c>
      <c r="H58" s="492">
        <f t="shared" si="8"/>
        <v>0</v>
      </c>
      <c r="I58" s="492">
        <f t="shared" si="8"/>
        <v>0</v>
      </c>
      <c r="J58" s="492">
        <f t="shared" si="8"/>
        <v>0</v>
      </c>
      <c r="K58" s="492">
        <f t="shared" si="8"/>
        <v>0</v>
      </c>
      <c r="L58" s="492">
        <f t="shared" si="8"/>
        <v>0</v>
      </c>
      <c r="M58" s="492">
        <f t="shared" si="8"/>
        <v>0</v>
      </c>
    </row>
    <row r="59" spans="1:19" s="273" customFormat="1" ht="94.5">
      <c r="A59" s="248"/>
      <c r="B59" s="249" t="s">
        <v>797</v>
      </c>
      <c r="C59" s="492">
        <f t="shared" ref="C59:C64" si="9">+D59+E59+F59+G59+H59+I59+J59+M59</f>
        <v>1605</v>
      </c>
      <c r="D59" s="493"/>
      <c r="E59" s="493">
        <v>1605</v>
      </c>
      <c r="F59" s="493"/>
      <c r="G59" s="493"/>
      <c r="H59" s="493"/>
      <c r="I59" s="493"/>
      <c r="J59" s="493"/>
      <c r="K59" s="493"/>
      <c r="L59" s="493"/>
      <c r="M59" s="493"/>
    </row>
    <row r="60" spans="1:19" ht="41.25" customHeight="1">
      <c r="A60" s="248"/>
      <c r="B60" s="249" t="s">
        <v>798</v>
      </c>
      <c r="C60" s="492">
        <f t="shared" si="9"/>
        <v>200</v>
      </c>
      <c r="D60" s="493"/>
      <c r="E60" s="493">
        <v>200</v>
      </c>
      <c r="F60" s="493"/>
      <c r="G60" s="493"/>
      <c r="H60" s="493"/>
      <c r="I60" s="493"/>
      <c r="J60" s="493"/>
      <c r="K60" s="493"/>
      <c r="L60" s="493"/>
      <c r="M60" s="493"/>
    </row>
    <row r="61" spans="1:19" ht="36" customHeight="1">
      <c r="A61" s="248"/>
      <c r="B61" s="249" t="s">
        <v>799</v>
      </c>
      <c r="C61" s="492">
        <f t="shared" si="9"/>
        <v>270</v>
      </c>
      <c r="D61" s="493"/>
      <c r="E61" s="493">
        <v>270</v>
      </c>
      <c r="F61" s="493"/>
      <c r="G61" s="493"/>
      <c r="H61" s="493"/>
      <c r="I61" s="493"/>
      <c r="J61" s="493"/>
      <c r="K61" s="493"/>
      <c r="L61" s="493"/>
      <c r="M61" s="493"/>
    </row>
    <row r="62" spans="1:19" ht="36" customHeight="1">
      <c r="A62" s="248"/>
      <c r="B62" s="249" t="s">
        <v>800</v>
      </c>
      <c r="C62" s="492">
        <f t="shared" si="9"/>
        <v>225</v>
      </c>
      <c r="D62" s="493"/>
      <c r="E62" s="493">
        <v>225</v>
      </c>
      <c r="F62" s="493"/>
      <c r="G62" s="493"/>
      <c r="H62" s="493"/>
      <c r="I62" s="493"/>
      <c r="J62" s="493"/>
      <c r="K62" s="493"/>
      <c r="L62" s="493"/>
      <c r="M62" s="493"/>
    </row>
    <row r="63" spans="1:19" ht="36" customHeight="1">
      <c r="A63" s="248"/>
      <c r="B63" s="249" t="s">
        <v>801</v>
      </c>
      <c r="C63" s="493">
        <f t="shared" si="9"/>
        <v>59</v>
      </c>
      <c r="D63" s="493"/>
      <c r="E63" s="493">
        <v>59</v>
      </c>
      <c r="F63" s="493"/>
      <c r="G63" s="493"/>
      <c r="H63" s="493"/>
      <c r="I63" s="493"/>
      <c r="J63" s="493"/>
      <c r="K63" s="493"/>
      <c r="L63" s="493"/>
      <c r="M63" s="493"/>
      <c r="S63" s="269">
        <f>+C62+C68</f>
        <v>507</v>
      </c>
    </row>
    <row r="64" spans="1:19" s="272" customFormat="1" ht="36" customHeight="1">
      <c r="A64" s="248"/>
      <c r="B64" s="249" t="s">
        <v>802</v>
      </c>
      <c r="C64" s="492">
        <f t="shared" si="9"/>
        <v>3042</v>
      </c>
      <c r="D64" s="493"/>
      <c r="E64" s="492">
        <v>3042</v>
      </c>
      <c r="F64" s="493"/>
      <c r="G64" s="493"/>
      <c r="H64" s="493"/>
      <c r="I64" s="493"/>
      <c r="J64" s="493"/>
      <c r="K64" s="493"/>
      <c r="L64" s="493"/>
      <c r="M64" s="493"/>
    </row>
    <row r="65" spans="1:13" ht="36" customHeight="1">
      <c r="A65" s="247"/>
      <c r="B65" s="238" t="s">
        <v>287</v>
      </c>
      <c r="C65" s="492">
        <f t="shared" si="7"/>
        <v>9272</v>
      </c>
      <c r="D65" s="492"/>
      <c r="E65" s="492">
        <f>9346-74</f>
        <v>9272</v>
      </c>
      <c r="F65" s="492"/>
      <c r="G65" s="492"/>
      <c r="H65" s="492"/>
      <c r="I65" s="492"/>
      <c r="J65" s="492"/>
      <c r="K65" s="492"/>
      <c r="L65" s="492"/>
      <c r="M65" s="492"/>
    </row>
    <row r="66" spans="1:13" ht="31.5">
      <c r="A66" s="246" t="s">
        <v>803</v>
      </c>
      <c r="B66" s="243" t="s">
        <v>804</v>
      </c>
      <c r="C66" s="491">
        <f>SUM(C67:C77)</f>
        <v>3017</v>
      </c>
      <c r="D66" s="491">
        <f t="shared" ref="D66:M66" si="10">SUM(D67:D77)</f>
        <v>0</v>
      </c>
      <c r="E66" s="491">
        <f t="shared" si="10"/>
        <v>3017</v>
      </c>
      <c r="F66" s="491">
        <f t="shared" si="10"/>
        <v>0</v>
      </c>
      <c r="G66" s="491">
        <f t="shared" si="10"/>
        <v>0</v>
      </c>
      <c r="H66" s="491">
        <f t="shared" si="10"/>
        <v>0</v>
      </c>
      <c r="I66" s="491">
        <f t="shared" si="10"/>
        <v>0</v>
      </c>
      <c r="J66" s="491">
        <f t="shared" si="10"/>
        <v>0</v>
      </c>
      <c r="K66" s="491">
        <f t="shared" si="10"/>
        <v>0</v>
      </c>
      <c r="L66" s="491">
        <f t="shared" si="10"/>
        <v>0</v>
      </c>
      <c r="M66" s="491">
        <f t="shared" si="10"/>
        <v>0</v>
      </c>
    </row>
    <row r="67" spans="1:13" ht="15.75">
      <c r="A67" s="247">
        <v>1</v>
      </c>
      <c r="B67" s="238" t="s">
        <v>805</v>
      </c>
      <c r="C67" s="492">
        <f t="shared" si="7"/>
        <v>281</v>
      </c>
      <c r="D67" s="492"/>
      <c r="E67" s="492">
        <v>281</v>
      </c>
      <c r="F67" s="492"/>
      <c r="G67" s="492"/>
      <c r="H67" s="492"/>
      <c r="I67" s="492"/>
      <c r="J67" s="492"/>
      <c r="K67" s="492"/>
      <c r="L67" s="492"/>
      <c r="M67" s="492"/>
    </row>
    <row r="68" spans="1:13" ht="15.75">
      <c r="A68" s="247">
        <v>2</v>
      </c>
      <c r="B68" s="238" t="s">
        <v>806</v>
      </c>
      <c r="C68" s="492">
        <f t="shared" si="7"/>
        <v>282</v>
      </c>
      <c r="D68" s="492"/>
      <c r="E68" s="492">
        <v>282</v>
      </c>
      <c r="F68" s="492"/>
      <c r="G68" s="492"/>
      <c r="H68" s="492"/>
      <c r="I68" s="492"/>
      <c r="J68" s="492"/>
      <c r="K68" s="492"/>
      <c r="L68" s="492"/>
      <c r="M68" s="492"/>
    </row>
    <row r="69" spans="1:13" ht="15.75">
      <c r="A69" s="247">
        <v>3</v>
      </c>
      <c r="B69" s="238" t="s">
        <v>807</v>
      </c>
      <c r="C69" s="492">
        <f t="shared" si="7"/>
        <v>286</v>
      </c>
      <c r="D69" s="492"/>
      <c r="E69" s="492">
        <v>286</v>
      </c>
      <c r="F69" s="492"/>
      <c r="G69" s="492"/>
      <c r="H69" s="492"/>
      <c r="I69" s="492"/>
      <c r="J69" s="492"/>
      <c r="K69" s="492"/>
      <c r="L69" s="492"/>
      <c r="M69" s="492"/>
    </row>
    <row r="70" spans="1:13" ht="15.75">
      <c r="A70" s="247">
        <v>4</v>
      </c>
      <c r="B70" s="238" t="s">
        <v>808</v>
      </c>
      <c r="C70" s="492">
        <f t="shared" si="7"/>
        <v>299</v>
      </c>
      <c r="D70" s="492"/>
      <c r="E70" s="492">
        <v>299</v>
      </c>
      <c r="F70" s="492"/>
      <c r="G70" s="492"/>
      <c r="H70" s="492"/>
      <c r="I70" s="492"/>
      <c r="J70" s="492"/>
      <c r="K70" s="492"/>
      <c r="L70" s="492"/>
      <c r="M70" s="492"/>
    </row>
    <row r="71" spans="1:13" ht="15.75">
      <c r="A71" s="247">
        <v>5</v>
      </c>
      <c r="B71" s="238" t="s">
        <v>809</v>
      </c>
      <c r="C71" s="492">
        <f t="shared" si="7"/>
        <v>221</v>
      </c>
      <c r="D71" s="492"/>
      <c r="E71" s="492">
        <v>221</v>
      </c>
      <c r="F71" s="492"/>
      <c r="G71" s="492"/>
      <c r="H71" s="492"/>
      <c r="I71" s="492"/>
      <c r="J71" s="492"/>
      <c r="K71" s="492"/>
      <c r="L71" s="492"/>
      <c r="M71" s="492"/>
    </row>
    <row r="72" spans="1:13" ht="15.75">
      <c r="A72" s="247">
        <v>6</v>
      </c>
      <c r="B72" s="238" t="s">
        <v>810</v>
      </c>
      <c r="C72" s="492">
        <f t="shared" si="7"/>
        <v>216</v>
      </c>
      <c r="D72" s="492"/>
      <c r="E72" s="492">
        <v>216</v>
      </c>
      <c r="F72" s="492"/>
      <c r="G72" s="492"/>
      <c r="H72" s="492"/>
      <c r="I72" s="492"/>
      <c r="J72" s="492"/>
      <c r="K72" s="492"/>
      <c r="L72" s="492"/>
      <c r="M72" s="492"/>
    </row>
    <row r="73" spans="1:13" ht="15.75">
      <c r="A73" s="247">
        <v>7</v>
      </c>
      <c r="B73" s="238" t="s">
        <v>811</v>
      </c>
      <c r="C73" s="492">
        <f t="shared" si="7"/>
        <v>378</v>
      </c>
      <c r="D73" s="492"/>
      <c r="E73" s="492">
        <v>378</v>
      </c>
      <c r="F73" s="492"/>
      <c r="G73" s="492"/>
      <c r="H73" s="492"/>
      <c r="I73" s="492"/>
      <c r="J73" s="492"/>
      <c r="K73" s="492"/>
      <c r="L73" s="492"/>
      <c r="M73" s="492"/>
    </row>
    <row r="74" spans="1:13" ht="15.75">
      <c r="A74" s="247">
        <v>8</v>
      </c>
      <c r="B74" s="238" t="s">
        <v>812</v>
      </c>
      <c r="C74" s="492">
        <f t="shared" si="7"/>
        <v>276</v>
      </c>
      <c r="D74" s="492"/>
      <c r="E74" s="492">
        <v>276</v>
      </c>
      <c r="F74" s="492"/>
      <c r="G74" s="492"/>
      <c r="H74" s="492"/>
      <c r="I74" s="492"/>
      <c r="J74" s="492"/>
      <c r="K74" s="492"/>
      <c r="L74" s="492"/>
      <c r="M74" s="492"/>
    </row>
    <row r="75" spans="1:13" ht="15.75">
      <c r="A75" s="247">
        <v>9</v>
      </c>
      <c r="B75" s="238" t="s">
        <v>813</v>
      </c>
      <c r="C75" s="492">
        <f t="shared" si="7"/>
        <v>284</v>
      </c>
      <c r="D75" s="492"/>
      <c r="E75" s="492">
        <v>284</v>
      </c>
      <c r="F75" s="492"/>
      <c r="G75" s="492"/>
      <c r="H75" s="492"/>
      <c r="I75" s="492"/>
      <c r="J75" s="492"/>
      <c r="K75" s="492"/>
      <c r="L75" s="492"/>
      <c r="M75" s="492"/>
    </row>
    <row r="76" spans="1:13" ht="15.75">
      <c r="A76" s="247">
        <v>10</v>
      </c>
      <c r="B76" s="238" t="s">
        <v>814</v>
      </c>
      <c r="C76" s="492">
        <f t="shared" si="7"/>
        <v>284</v>
      </c>
      <c r="D76" s="492"/>
      <c r="E76" s="492">
        <v>284</v>
      </c>
      <c r="F76" s="492"/>
      <c r="G76" s="492"/>
      <c r="H76" s="492"/>
      <c r="I76" s="492"/>
      <c r="J76" s="492"/>
      <c r="K76" s="492"/>
      <c r="L76" s="492"/>
      <c r="M76" s="492"/>
    </row>
    <row r="77" spans="1:13" ht="15.75">
      <c r="A77" s="247">
        <v>11</v>
      </c>
      <c r="B77" s="238" t="s">
        <v>815</v>
      </c>
      <c r="C77" s="492">
        <f t="shared" si="7"/>
        <v>210</v>
      </c>
      <c r="D77" s="492"/>
      <c r="E77" s="492">
        <v>210</v>
      </c>
      <c r="F77" s="492"/>
      <c r="G77" s="492"/>
      <c r="H77" s="492"/>
      <c r="I77" s="492"/>
      <c r="J77" s="492"/>
      <c r="K77" s="492"/>
      <c r="L77" s="492"/>
      <c r="M77" s="492"/>
    </row>
    <row r="78" spans="1:13" ht="42.75">
      <c r="A78" s="181" t="s">
        <v>93</v>
      </c>
      <c r="B78" s="196" t="s">
        <v>288</v>
      </c>
      <c r="C78" s="491">
        <f t="shared" si="7"/>
        <v>0</v>
      </c>
      <c r="D78" s="247"/>
      <c r="E78" s="247"/>
      <c r="F78" s="247"/>
      <c r="G78" s="247"/>
      <c r="H78" s="247"/>
      <c r="I78" s="247"/>
      <c r="J78" s="247"/>
      <c r="K78" s="247"/>
      <c r="L78" s="247"/>
      <c r="M78" s="247"/>
    </row>
    <row r="79" spans="1:13" ht="28.5">
      <c r="A79" s="181" t="s">
        <v>138</v>
      </c>
      <c r="B79" s="196" t="s">
        <v>289</v>
      </c>
      <c r="C79" s="491">
        <f t="shared" si="7"/>
        <v>0</v>
      </c>
      <c r="D79" s="247"/>
      <c r="E79" s="247"/>
      <c r="F79" s="247"/>
      <c r="G79" s="247"/>
      <c r="H79" s="247"/>
      <c r="I79" s="247"/>
      <c r="J79" s="247"/>
      <c r="K79" s="247"/>
      <c r="L79" s="247"/>
      <c r="M79" s="247"/>
    </row>
    <row r="80" spans="1:13" ht="15.75">
      <c r="A80" s="181" t="s">
        <v>178</v>
      </c>
      <c r="B80" s="196" t="s">
        <v>228</v>
      </c>
      <c r="C80" s="491">
        <f t="shared" si="7"/>
        <v>10019</v>
      </c>
      <c r="D80" s="247"/>
      <c r="E80" s="247"/>
      <c r="F80" s="247"/>
      <c r="G80" s="247"/>
      <c r="H80" s="491">
        <v>10019</v>
      </c>
      <c r="I80" s="247"/>
      <c r="J80" s="247"/>
      <c r="K80" s="247"/>
      <c r="L80" s="247"/>
      <c r="M80" s="247"/>
    </row>
    <row r="81" spans="1:13" ht="28.5">
      <c r="A81" s="181" t="s">
        <v>205</v>
      </c>
      <c r="B81" s="196" t="s">
        <v>290</v>
      </c>
      <c r="C81" s="491">
        <f t="shared" si="7"/>
        <v>0</v>
      </c>
      <c r="D81" s="247"/>
      <c r="E81" s="247"/>
      <c r="F81" s="247"/>
      <c r="G81" s="247"/>
      <c r="H81" s="247"/>
      <c r="I81" s="247"/>
      <c r="J81" s="247"/>
      <c r="K81" s="247"/>
      <c r="L81" s="247"/>
      <c r="M81" s="247"/>
    </row>
    <row r="82" spans="1:13" ht="31.5">
      <c r="A82" s="246" t="s">
        <v>35</v>
      </c>
      <c r="B82" s="243" t="s">
        <v>816</v>
      </c>
      <c r="C82" s="491">
        <f>+C83+C85</f>
        <v>183606</v>
      </c>
      <c r="D82" s="491">
        <f t="shared" ref="D82:M82" si="11">+D83+D85</f>
        <v>77677</v>
      </c>
      <c r="E82" s="491">
        <f t="shared" si="11"/>
        <v>13310</v>
      </c>
      <c r="F82" s="491">
        <f t="shared" si="11"/>
        <v>0</v>
      </c>
      <c r="G82" s="491">
        <f t="shared" si="11"/>
        <v>0</v>
      </c>
      <c r="H82" s="491">
        <f t="shared" si="11"/>
        <v>0</v>
      </c>
      <c r="I82" s="491">
        <f t="shared" si="11"/>
        <v>0</v>
      </c>
      <c r="J82" s="491">
        <f t="shared" si="11"/>
        <v>92619</v>
      </c>
      <c r="K82" s="491">
        <f t="shared" si="11"/>
        <v>90533</v>
      </c>
      <c r="L82" s="491">
        <f t="shared" si="11"/>
        <v>2086</v>
      </c>
      <c r="M82" s="491">
        <f t="shared" si="11"/>
        <v>0</v>
      </c>
    </row>
    <row r="83" spans="1:13" ht="15.75">
      <c r="A83" s="246" t="s">
        <v>817</v>
      </c>
      <c r="B83" s="243" t="s">
        <v>818</v>
      </c>
      <c r="C83" s="491">
        <f>+C84</f>
        <v>92619</v>
      </c>
      <c r="D83" s="491">
        <f t="shared" ref="D83:M83" si="12">+D84</f>
        <v>0</v>
      </c>
      <c r="E83" s="491">
        <f t="shared" si="12"/>
        <v>0</v>
      </c>
      <c r="F83" s="491">
        <f t="shared" si="12"/>
        <v>0</v>
      </c>
      <c r="G83" s="491">
        <f t="shared" si="12"/>
        <v>0</v>
      </c>
      <c r="H83" s="491">
        <f t="shared" si="12"/>
        <v>0</v>
      </c>
      <c r="I83" s="491">
        <f t="shared" si="12"/>
        <v>0</v>
      </c>
      <c r="J83" s="491">
        <f t="shared" si="12"/>
        <v>92619</v>
      </c>
      <c r="K83" s="491">
        <f t="shared" si="12"/>
        <v>90533</v>
      </c>
      <c r="L83" s="491">
        <f t="shared" si="12"/>
        <v>2086</v>
      </c>
      <c r="M83" s="491">
        <f t="shared" si="12"/>
        <v>0</v>
      </c>
    </row>
    <row r="84" spans="1:13" ht="15.75">
      <c r="A84" s="247"/>
      <c r="B84" s="238" t="s">
        <v>819</v>
      </c>
      <c r="C84" s="492">
        <f>+D84+E84+F84+G84+H84+I84+J84+M84</f>
        <v>92619</v>
      </c>
      <c r="D84" s="492"/>
      <c r="E84" s="492"/>
      <c r="F84" s="492"/>
      <c r="G84" s="492"/>
      <c r="H84" s="492"/>
      <c r="I84" s="492"/>
      <c r="J84" s="492">
        <f>+K84+L84</f>
        <v>92619</v>
      </c>
      <c r="K84" s="492">
        <v>90533</v>
      </c>
      <c r="L84" s="492">
        <v>2086</v>
      </c>
      <c r="M84" s="492"/>
    </row>
    <row r="85" spans="1:13" ht="15.75">
      <c r="A85" s="246" t="s">
        <v>820</v>
      </c>
      <c r="B85" s="243" t="s">
        <v>821</v>
      </c>
      <c r="C85" s="491">
        <f t="shared" ref="C85:M85" si="13">+C86+C121</f>
        <v>90987</v>
      </c>
      <c r="D85" s="491">
        <f t="shared" si="13"/>
        <v>77677</v>
      </c>
      <c r="E85" s="491">
        <f t="shared" si="13"/>
        <v>13310</v>
      </c>
      <c r="F85" s="491">
        <f t="shared" si="13"/>
        <v>0</v>
      </c>
      <c r="G85" s="491">
        <f t="shared" si="13"/>
        <v>0</v>
      </c>
      <c r="H85" s="491">
        <f t="shared" si="13"/>
        <v>0</v>
      </c>
      <c r="I85" s="491">
        <f t="shared" si="13"/>
        <v>0</v>
      </c>
      <c r="J85" s="491">
        <f t="shared" si="13"/>
        <v>0</v>
      </c>
      <c r="K85" s="491">
        <f t="shared" si="13"/>
        <v>0</v>
      </c>
      <c r="L85" s="491">
        <f t="shared" si="13"/>
        <v>0</v>
      </c>
      <c r="M85" s="491">
        <f t="shared" si="13"/>
        <v>0</v>
      </c>
    </row>
    <row r="86" spans="1:13" ht="15.75">
      <c r="A86" s="246" t="s">
        <v>22</v>
      </c>
      <c r="B86" s="243" t="s">
        <v>822</v>
      </c>
      <c r="C86" s="491">
        <f>+C87+C88</f>
        <v>84700</v>
      </c>
      <c r="D86" s="491">
        <f t="shared" ref="D86:M86" si="14">+D87+D88</f>
        <v>77677</v>
      </c>
      <c r="E86" s="491">
        <f>+E87+E88</f>
        <v>7023</v>
      </c>
      <c r="F86" s="491">
        <f t="shared" si="14"/>
        <v>0</v>
      </c>
      <c r="G86" s="491">
        <f t="shared" si="14"/>
        <v>0</v>
      </c>
      <c r="H86" s="491">
        <f t="shared" si="14"/>
        <v>0</v>
      </c>
      <c r="I86" s="491">
        <f t="shared" si="14"/>
        <v>0</v>
      </c>
      <c r="J86" s="491">
        <f t="shared" si="14"/>
        <v>0</v>
      </c>
      <c r="K86" s="491">
        <f t="shared" si="14"/>
        <v>0</v>
      </c>
      <c r="L86" s="491">
        <f t="shared" si="14"/>
        <v>0</v>
      </c>
      <c r="M86" s="491">
        <f t="shared" si="14"/>
        <v>0</v>
      </c>
    </row>
    <row r="87" spans="1:13" ht="15.75">
      <c r="A87" s="246">
        <v>1</v>
      </c>
      <c r="B87" s="243" t="s">
        <v>823</v>
      </c>
      <c r="C87" s="492">
        <f>+D87+E87+F87+G87+H87+I87+J87+M87</f>
        <v>77677</v>
      </c>
      <c r="D87" s="491">
        <v>77677</v>
      </c>
      <c r="E87" s="491"/>
      <c r="F87" s="491"/>
      <c r="G87" s="491"/>
      <c r="H87" s="491"/>
      <c r="I87" s="491"/>
      <c r="J87" s="491"/>
      <c r="K87" s="491"/>
      <c r="L87" s="491"/>
      <c r="M87" s="491"/>
    </row>
    <row r="88" spans="1:13" ht="15.75">
      <c r="A88" s="246">
        <v>2</v>
      </c>
      <c r="B88" s="243" t="s">
        <v>38</v>
      </c>
      <c r="C88" s="491">
        <f>SUM(C90:C94)+C97</f>
        <v>7023</v>
      </c>
      <c r="D88" s="491">
        <f t="shared" ref="D88:M88" si="15">SUM(D90:D94)+D97</f>
        <v>0</v>
      </c>
      <c r="E88" s="491">
        <f>SUM(E90:E94)+E97</f>
        <v>7023</v>
      </c>
      <c r="F88" s="491">
        <f t="shared" si="15"/>
        <v>0</v>
      </c>
      <c r="G88" s="491">
        <f t="shared" si="15"/>
        <v>0</v>
      </c>
      <c r="H88" s="491">
        <f t="shared" si="15"/>
        <v>0</v>
      </c>
      <c r="I88" s="491">
        <f t="shared" si="15"/>
        <v>0</v>
      </c>
      <c r="J88" s="491">
        <f t="shared" si="15"/>
        <v>0</v>
      </c>
      <c r="K88" s="491">
        <f t="shared" si="15"/>
        <v>0</v>
      </c>
      <c r="L88" s="491">
        <f t="shared" si="15"/>
        <v>0</v>
      </c>
      <c r="M88" s="491">
        <f t="shared" si="15"/>
        <v>0</v>
      </c>
    </row>
    <row r="89" spans="1:13" ht="15.75">
      <c r="A89" s="246" t="s">
        <v>824</v>
      </c>
      <c r="B89" s="196" t="s">
        <v>236</v>
      </c>
      <c r="C89" s="491"/>
      <c r="D89" s="491"/>
      <c r="E89" s="491"/>
      <c r="F89" s="491"/>
      <c r="G89" s="491"/>
      <c r="H89" s="491"/>
      <c r="I89" s="491"/>
      <c r="J89" s="491"/>
      <c r="K89" s="491"/>
      <c r="L89" s="491"/>
      <c r="M89" s="491"/>
    </row>
    <row r="90" spans="1:13" ht="15.75">
      <c r="A90" s="247"/>
      <c r="B90" s="238" t="s">
        <v>825</v>
      </c>
      <c r="C90" s="492">
        <f>+D90+E90+F90+G90+H90+I90+J90+M90</f>
        <v>1500</v>
      </c>
      <c r="D90" s="492"/>
      <c r="E90" s="492">
        <v>1500</v>
      </c>
      <c r="F90" s="492"/>
      <c r="G90" s="492"/>
      <c r="H90" s="492"/>
      <c r="I90" s="492"/>
      <c r="J90" s="492"/>
      <c r="K90" s="492"/>
      <c r="L90" s="492"/>
      <c r="M90" s="492"/>
    </row>
    <row r="91" spans="1:13" ht="31.5">
      <c r="A91" s="246" t="s">
        <v>826</v>
      </c>
      <c r="B91" s="243" t="s">
        <v>827</v>
      </c>
      <c r="C91" s="491"/>
      <c r="D91" s="491"/>
      <c r="E91" s="491"/>
      <c r="F91" s="491"/>
      <c r="G91" s="491"/>
      <c r="H91" s="491"/>
      <c r="I91" s="491"/>
      <c r="J91" s="491"/>
      <c r="K91" s="491"/>
      <c r="L91" s="491"/>
      <c r="M91" s="491"/>
    </row>
    <row r="92" spans="1:13" ht="47.25">
      <c r="A92" s="247"/>
      <c r="B92" s="238" t="s">
        <v>828</v>
      </c>
      <c r="C92" s="492">
        <f>+D92+E92+F92+G92+H92+I92+J92+M92</f>
        <v>1232</v>
      </c>
      <c r="D92" s="492"/>
      <c r="E92" s="492">
        <v>1232</v>
      </c>
      <c r="F92" s="492"/>
      <c r="G92" s="492"/>
      <c r="H92" s="492"/>
      <c r="I92" s="492"/>
      <c r="J92" s="492"/>
      <c r="K92" s="492"/>
      <c r="L92" s="492"/>
      <c r="M92" s="492"/>
    </row>
    <row r="93" spans="1:13" ht="15.75">
      <c r="A93" s="246" t="s">
        <v>829</v>
      </c>
      <c r="B93" s="243" t="s">
        <v>830</v>
      </c>
      <c r="C93" s="491"/>
      <c r="D93" s="491"/>
      <c r="E93" s="491"/>
      <c r="F93" s="491"/>
      <c r="G93" s="491"/>
      <c r="H93" s="491"/>
      <c r="I93" s="491"/>
      <c r="J93" s="491"/>
      <c r="K93" s="491"/>
      <c r="L93" s="491"/>
      <c r="M93" s="491"/>
    </row>
    <row r="94" spans="1:13" ht="31.5">
      <c r="A94" s="247"/>
      <c r="B94" s="238" t="s">
        <v>831</v>
      </c>
      <c r="C94" s="492">
        <f>+C95</f>
        <v>1451</v>
      </c>
      <c r="D94" s="492">
        <f t="shared" ref="D94:M94" si="16">+D95</f>
        <v>0</v>
      </c>
      <c r="E94" s="492">
        <f t="shared" si="16"/>
        <v>1451</v>
      </c>
      <c r="F94" s="492">
        <f t="shared" si="16"/>
        <v>0</v>
      </c>
      <c r="G94" s="492">
        <f t="shared" si="16"/>
        <v>0</v>
      </c>
      <c r="H94" s="492">
        <f t="shared" si="16"/>
        <v>0</v>
      </c>
      <c r="I94" s="492">
        <f t="shared" si="16"/>
        <v>0</v>
      </c>
      <c r="J94" s="492">
        <f t="shared" si="16"/>
        <v>0</v>
      </c>
      <c r="K94" s="492">
        <f t="shared" si="16"/>
        <v>0</v>
      </c>
      <c r="L94" s="492">
        <f t="shared" si="16"/>
        <v>0</v>
      </c>
      <c r="M94" s="492">
        <f t="shared" si="16"/>
        <v>0</v>
      </c>
    </row>
    <row r="95" spans="1:13" ht="15.75">
      <c r="A95" s="248"/>
      <c r="B95" s="249" t="s">
        <v>832</v>
      </c>
      <c r="C95" s="492">
        <f>+D95+E95+F95+G95+H95+I95+J95+M95</f>
        <v>1451</v>
      </c>
      <c r="D95" s="493"/>
      <c r="E95" s="493">
        <v>1451</v>
      </c>
      <c r="F95" s="493"/>
      <c r="G95" s="493"/>
      <c r="H95" s="493"/>
      <c r="I95" s="493"/>
      <c r="J95" s="493"/>
      <c r="K95" s="493"/>
      <c r="L95" s="493"/>
      <c r="M95" s="493"/>
    </row>
    <row r="96" spans="1:13" ht="15.75">
      <c r="A96" s="246" t="s">
        <v>833</v>
      </c>
      <c r="B96" s="243" t="s">
        <v>834</v>
      </c>
      <c r="C96" s="491">
        <f>+C97</f>
        <v>2840</v>
      </c>
      <c r="D96" s="491">
        <f t="shared" ref="D96:M96" si="17">+D97</f>
        <v>0</v>
      </c>
      <c r="E96" s="491">
        <f t="shared" si="17"/>
        <v>2840</v>
      </c>
      <c r="F96" s="491">
        <f t="shared" si="17"/>
        <v>0</v>
      </c>
      <c r="G96" s="491">
        <f t="shared" si="17"/>
        <v>0</v>
      </c>
      <c r="H96" s="491">
        <f t="shared" si="17"/>
        <v>0</v>
      </c>
      <c r="I96" s="491">
        <f t="shared" si="17"/>
        <v>0</v>
      </c>
      <c r="J96" s="491">
        <f t="shared" si="17"/>
        <v>0</v>
      </c>
      <c r="K96" s="491">
        <f t="shared" si="17"/>
        <v>0</v>
      </c>
      <c r="L96" s="491">
        <f t="shared" si="17"/>
        <v>0</v>
      </c>
      <c r="M96" s="491">
        <f t="shared" si="17"/>
        <v>0</v>
      </c>
    </row>
    <row r="97" spans="1:13" ht="31.5">
      <c r="A97" s="247"/>
      <c r="B97" s="238" t="s">
        <v>835</v>
      </c>
      <c r="C97" s="492">
        <f>SUM(C98:C120)</f>
        <v>2840</v>
      </c>
      <c r="D97" s="492">
        <f t="shared" ref="D97:M97" si="18">SUM(D98:D120)</f>
        <v>0</v>
      </c>
      <c r="E97" s="492">
        <f t="shared" si="18"/>
        <v>2840</v>
      </c>
      <c r="F97" s="492">
        <f t="shared" si="18"/>
        <v>0</v>
      </c>
      <c r="G97" s="492">
        <f t="shared" si="18"/>
        <v>0</v>
      </c>
      <c r="H97" s="492">
        <f t="shared" si="18"/>
        <v>0</v>
      </c>
      <c r="I97" s="492">
        <f t="shared" si="18"/>
        <v>0</v>
      </c>
      <c r="J97" s="492">
        <f t="shared" si="18"/>
        <v>0</v>
      </c>
      <c r="K97" s="492">
        <f t="shared" si="18"/>
        <v>0</v>
      </c>
      <c r="L97" s="492">
        <f t="shared" si="18"/>
        <v>0</v>
      </c>
      <c r="M97" s="492">
        <f t="shared" si="18"/>
        <v>0</v>
      </c>
    </row>
    <row r="98" spans="1:13" ht="15.75">
      <c r="A98" s="248"/>
      <c r="B98" s="249" t="s">
        <v>836</v>
      </c>
      <c r="C98" s="492">
        <f t="shared" ref="C98:C120" si="19">+D98+E98+F98+G98+H98+I98+J98+M98</f>
        <v>19</v>
      </c>
      <c r="D98" s="493"/>
      <c r="E98" s="492">
        <v>19</v>
      </c>
      <c r="F98" s="493"/>
      <c r="G98" s="493"/>
      <c r="H98" s="493"/>
      <c r="I98" s="493"/>
      <c r="J98" s="493"/>
      <c r="K98" s="493"/>
      <c r="L98" s="493"/>
      <c r="M98" s="493"/>
    </row>
    <row r="99" spans="1:13" ht="15.75">
      <c r="A99" s="248"/>
      <c r="B99" s="249" t="s">
        <v>837</v>
      </c>
      <c r="C99" s="492">
        <f t="shared" si="19"/>
        <v>10</v>
      </c>
      <c r="D99" s="493"/>
      <c r="E99" s="492">
        <v>10</v>
      </c>
      <c r="F99" s="493"/>
      <c r="G99" s="493"/>
      <c r="H99" s="493"/>
      <c r="I99" s="493"/>
      <c r="J99" s="493"/>
      <c r="K99" s="493"/>
      <c r="L99" s="493"/>
      <c r="M99" s="493"/>
    </row>
    <row r="100" spans="1:13" ht="15.75">
      <c r="A100" s="248"/>
      <c r="B100" s="249" t="s">
        <v>149</v>
      </c>
      <c r="C100" s="492">
        <f t="shared" si="19"/>
        <v>11</v>
      </c>
      <c r="D100" s="493"/>
      <c r="E100" s="492">
        <v>11</v>
      </c>
      <c r="F100" s="493"/>
      <c r="G100" s="493"/>
      <c r="H100" s="493"/>
      <c r="I100" s="493"/>
      <c r="J100" s="493"/>
      <c r="K100" s="493"/>
      <c r="L100" s="493"/>
      <c r="M100" s="493"/>
    </row>
    <row r="101" spans="1:13" ht="15.75">
      <c r="A101" s="248"/>
      <c r="B101" s="249" t="s">
        <v>142</v>
      </c>
      <c r="C101" s="492">
        <f t="shared" si="19"/>
        <v>9</v>
      </c>
      <c r="D101" s="493"/>
      <c r="E101" s="492">
        <v>9</v>
      </c>
      <c r="F101" s="493"/>
      <c r="G101" s="493"/>
      <c r="H101" s="493"/>
      <c r="I101" s="493"/>
      <c r="J101" s="493"/>
      <c r="K101" s="493"/>
      <c r="L101" s="493"/>
      <c r="M101" s="493"/>
    </row>
    <row r="102" spans="1:13" ht="15.75">
      <c r="A102" s="248"/>
      <c r="B102" s="249" t="s">
        <v>838</v>
      </c>
      <c r="C102" s="492">
        <f t="shared" si="19"/>
        <v>10</v>
      </c>
      <c r="D102" s="493"/>
      <c r="E102" s="492">
        <v>10</v>
      </c>
      <c r="F102" s="493"/>
      <c r="G102" s="493"/>
      <c r="H102" s="493"/>
      <c r="I102" s="493"/>
      <c r="J102" s="493"/>
      <c r="K102" s="493"/>
      <c r="L102" s="493"/>
      <c r="M102" s="493"/>
    </row>
    <row r="103" spans="1:13" ht="15.75">
      <c r="A103" s="248"/>
      <c r="B103" s="249" t="s">
        <v>839</v>
      </c>
      <c r="C103" s="492">
        <f t="shared" si="19"/>
        <v>9</v>
      </c>
      <c r="D103" s="493"/>
      <c r="E103" s="492">
        <v>9</v>
      </c>
      <c r="F103" s="493"/>
      <c r="G103" s="493"/>
      <c r="H103" s="493"/>
      <c r="I103" s="493"/>
      <c r="J103" s="493"/>
      <c r="K103" s="493"/>
      <c r="L103" s="493"/>
      <c r="M103" s="493"/>
    </row>
    <row r="104" spans="1:13" ht="15.75">
      <c r="A104" s="248"/>
      <c r="B104" s="249" t="s">
        <v>840</v>
      </c>
      <c r="C104" s="492">
        <f t="shared" si="19"/>
        <v>12</v>
      </c>
      <c r="D104" s="493"/>
      <c r="E104" s="492">
        <v>12</v>
      </c>
      <c r="F104" s="493"/>
      <c r="G104" s="493"/>
      <c r="H104" s="493"/>
      <c r="I104" s="493"/>
      <c r="J104" s="493"/>
      <c r="K104" s="493"/>
      <c r="L104" s="493"/>
      <c r="M104" s="493"/>
    </row>
    <row r="105" spans="1:13" ht="15.75">
      <c r="A105" s="248"/>
      <c r="B105" s="249" t="s">
        <v>841</v>
      </c>
      <c r="C105" s="492">
        <f t="shared" si="19"/>
        <v>10</v>
      </c>
      <c r="D105" s="493"/>
      <c r="E105" s="492">
        <v>10</v>
      </c>
      <c r="F105" s="493"/>
      <c r="G105" s="493"/>
      <c r="H105" s="493"/>
      <c r="I105" s="493"/>
      <c r="J105" s="493"/>
      <c r="K105" s="493"/>
      <c r="L105" s="493"/>
      <c r="M105" s="493"/>
    </row>
    <row r="106" spans="1:13" ht="15.75">
      <c r="A106" s="248"/>
      <c r="B106" s="249" t="s">
        <v>842</v>
      </c>
      <c r="C106" s="492">
        <f t="shared" si="19"/>
        <v>9</v>
      </c>
      <c r="D106" s="493"/>
      <c r="E106" s="492">
        <v>9</v>
      </c>
      <c r="F106" s="493"/>
      <c r="G106" s="493"/>
      <c r="H106" s="493"/>
      <c r="I106" s="493"/>
      <c r="J106" s="493"/>
      <c r="K106" s="493"/>
      <c r="L106" s="493"/>
      <c r="M106" s="493"/>
    </row>
    <row r="107" spans="1:13" ht="15.75">
      <c r="A107" s="248"/>
      <c r="B107" s="249" t="s">
        <v>843</v>
      </c>
      <c r="C107" s="492">
        <f t="shared" si="19"/>
        <v>12</v>
      </c>
      <c r="D107" s="493"/>
      <c r="E107" s="492">
        <v>12</v>
      </c>
      <c r="F107" s="493"/>
      <c r="G107" s="493"/>
      <c r="H107" s="493"/>
      <c r="I107" s="493"/>
      <c r="J107" s="493"/>
      <c r="K107" s="493"/>
      <c r="L107" s="493"/>
      <c r="M107" s="493"/>
    </row>
    <row r="108" spans="1:13" ht="15.75">
      <c r="A108" s="248"/>
      <c r="B108" s="249" t="s">
        <v>844</v>
      </c>
      <c r="C108" s="492">
        <f t="shared" si="19"/>
        <v>9</v>
      </c>
      <c r="D108" s="493"/>
      <c r="E108" s="492">
        <v>9</v>
      </c>
      <c r="F108" s="493"/>
      <c r="G108" s="493"/>
      <c r="H108" s="493"/>
      <c r="I108" s="493"/>
      <c r="J108" s="493"/>
      <c r="K108" s="493"/>
      <c r="L108" s="493"/>
      <c r="M108" s="493"/>
    </row>
    <row r="109" spans="1:13" ht="15.75">
      <c r="A109" s="248"/>
      <c r="B109" s="249" t="s">
        <v>845</v>
      </c>
      <c r="C109" s="492">
        <f t="shared" si="19"/>
        <v>9</v>
      </c>
      <c r="D109" s="493"/>
      <c r="E109" s="492">
        <v>9</v>
      </c>
      <c r="F109" s="493"/>
      <c r="G109" s="493"/>
      <c r="H109" s="493"/>
      <c r="I109" s="493"/>
      <c r="J109" s="493"/>
      <c r="K109" s="493"/>
      <c r="L109" s="493"/>
      <c r="M109" s="493"/>
    </row>
    <row r="110" spans="1:13" ht="15.75">
      <c r="A110" s="248"/>
      <c r="B110" s="249" t="s">
        <v>846</v>
      </c>
      <c r="C110" s="492">
        <f t="shared" si="19"/>
        <v>11</v>
      </c>
      <c r="D110" s="493"/>
      <c r="E110" s="492">
        <v>11</v>
      </c>
      <c r="F110" s="493"/>
      <c r="G110" s="493"/>
      <c r="H110" s="493"/>
      <c r="I110" s="493"/>
      <c r="J110" s="493"/>
      <c r="K110" s="493"/>
      <c r="L110" s="493"/>
      <c r="M110" s="493"/>
    </row>
    <row r="111" spans="1:13" ht="15.75">
      <c r="A111" s="248"/>
      <c r="B111" s="249" t="s">
        <v>847</v>
      </c>
      <c r="C111" s="492">
        <f t="shared" si="19"/>
        <v>13</v>
      </c>
      <c r="D111" s="493"/>
      <c r="E111" s="492">
        <v>13</v>
      </c>
      <c r="F111" s="493"/>
      <c r="G111" s="493"/>
      <c r="H111" s="493"/>
      <c r="I111" s="493"/>
      <c r="J111" s="493"/>
      <c r="K111" s="493"/>
      <c r="L111" s="493"/>
      <c r="M111" s="493"/>
    </row>
    <row r="112" spans="1:13" ht="15.75">
      <c r="A112" s="248"/>
      <c r="B112" s="249" t="s">
        <v>848</v>
      </c>
      <c r="C112" s="492">
        <f t="shared" si="19"/>
        <v>11</v>
      </c>
      <c r="D112" s="493"/>
      <c r="E112" s="492">
        <v>11</v>
      </c>
      <c r="F112" s="493"/>
      <c r="G112" s="493"/>
      <c r="H112" s="493"/>
      <c r="I112" s="493"/>
      <c r="J112" s="493"/>
      <c r="K112" s="493"/>
      <c r="L112" s="493"/>
      <c r="M112" s="493"/>
    </row>
    <row r="113" spans="1:13" ht="15.75">
      <c r="A113" s="248"/>
      <c r="B113" s="249" t="s">
        <v>232</v>
      </c>
      <c r="C113" s="492">
        <f t="shared" si="19"/>
        <v>1987</v>
      </c>
      <c r="D113" s="493"/>
      <c r="E113" s="492">
        <v>1987</v>
      </c>
      <c r="F113" s="493"/>
      <c r="G113" s="493"/>
      <c r="H113" s="493"/>
      <c r="I113" s="493"/>
      <c r="J113" s="493"/>
      <c r="K113" s="493"/>
      <c r="L113" s="493"/>
      <c r="M113" s="493"/>
    </row>
    <row r="114" spans="1:13" ht="15.75">
      <c r="A114" s="248"/>
      <c r="B114" s="249" t="s">
        <v>849</v>
      </c>
      <c r="C114" s="492">
        <f t="shared" si="19"/>
        <v>9</v>
      </c>
      <c r="D114" s="493"/>
      <c r="E114" s="492">
        <v>9</v>
      </c>
      <c r="F114" s="493"/>
      <c r="G114" s="493"/>
      <c r="H114" s="493"/>
      <c r="I114" s="493"/>
      <c r="J114" s="493"/>
      <c r="K114" s="493"/>
      <c r="L114" s="493"/>
      <c r="M114" s="493"/>
    </row>
    <row r="115" spans="1:13" ht="15.75">
      <c r="A115" s="248"/>
      <c r="B115" s="249" t="s">
        <v>850</v>
      </c>
      <c r="C115" s="492">
        <f t="shared" si="19"/>
        <v>11</v>
      </c>
      <c r="D115" s="493"/>
      <c r="E115" s="492">
        <v>11</v>
      </c>
      <c r="F115" s="493"/>
      <c r="G115" s="493"/>
      <c r="H115" s="493"/>
      <c r="I115" s="493"/>
      <c r="J115" s="493"/>
      <c r="K115" s="493"/>
      <c r="L115" s="493"/>
      <c r="M115" s="493"/>
    </row>
    <row r="116" spans="1:13" ht="15.75">
      <c r="A116" s="248"/>
      <c r="B116" s="249" t="s">
        <v>851</v>
      </c>
      <c r="C116" s="492">
        <f t="shared" si="19"/>
        <v>11</v>
      </c>
      <c r="D116" s="493"/>
      <c r="E116" s="492">
        <v>11</v>
      </c>
      <c r="F116" s="493"/>
      <c r="G116" s="493"/>
      <c r="H116" s="493"/>
      <c r="I116" s="493"/>
      <c r="J116" s="493"/>
      <c r="K116" s="493"/>
      <c r="L116" s="493"/>
      <c r="M116" s="493"/>
    </row>
    <row r="117" spans="1:13" ht="15.75">
      <c r="A117" s="248"/>
      <c r="B117" s="249" t="s">
        <v>852</v>
      </c>
      <c r="C117" s="492">
        <f t="shared" si="19"/>
        <v>11</v>
      </c>
      <c r="D117" s="493"/>
      <c r="E117" s="492">
        <v>11</v>
      </c>
      <c r="F117" s="493"/>
      <c r="G117" s="493"/>
      <c r="H117" s="493"/>
      <c r="I117" s="493"/>
      <c r="J117" s="493"/>
      <c r="K117" s="493"/>
      <c r="L117" s="493"/>
      <c r="M117" s="493"/>
    </row>
    <row r="118" spans="1:13" ht="15.75">
      <c r="A118" s="248"/>
      <c r="B118" s="249" t="s">
        <v>136</v>
      </c>
      <c r="C118" s="492">
        <f t="shared" si="19"/>
        <v>12</v>
      </c>
      <c r="D118" s="493"/>
      <c r="E118" s="492">
        <v>12</v>
      </c>
      <c r="F118" s="493"/>
      <c r="G118" s="493"/>
      <c r="H118" s="493"/>
      <c r="I118" s="493"/>
      <c r="J118" s="493"/>
      <c r="K118" s="493"/>
      <c r="L118" s="493"/>
      <c r="M118" s="493"/>
    </row>
    <row r="119" spans="1:13" ht="15.75">
      <c r="A119" s="248"/>
      <c r="B119" s="249" t="s">
        <v>853</v>
      </c>
      <c r="C119" s="492">
        <f t="shared" si="19"/>
        <v>9</v>
      </c>
      <c r="D119" s="493"/>
      <c r="E119" s="492">
        <v>9</v>
      </c>
      <c r="F119" s="493"/>
      <c r="G119" s="493"/>
      <c r="H119" s="493"/>
      <c r="I119" s="493"/>
      <c r="J119" s="493"/>
      <c r="K119" s="493"/>
      <c r="L119" s="493"/>
      <c r="M119" s="493"/>
    </row>
    <row r="120" spans="1:13" ht="15.75">
      <c r="A120" s="248"/>
      <c r="B120" s="249" t="s">
        <v>854</v>
      </c>
      <c r="C120" s="493">
        <f t="shared" si="19"/>
        <v>626</v>
      </c>
      <c r="D120" s="493"/>
      <c r="E120" s="493">
        <v>626</v>
      </c>
      <c r="F120" s="493"/>
      <c r="G120" s="493"/>
      <c r="H120" s="493"/>
      <c r="I120" s="493"/>
      <c r="J120" s="493"/>
      <c r="K120" s="493"/>
      <c r="L120" s="493"/>
      <c r="M120" s="493"/>
    </row>
    <row r="121" spans="1:13" ht="15.75">
      <c r="A121" s="246" t="s">
        <v>803</v>
      </c>
      <c r="B121" s="243" t="s">
        <v>855</v>
      </c>
      <c r="C121" s="491">
        <f>SUM(C122:C124)</f>
        <v>6287</v>
      </c>
      <c r="D121" s="491">
        <f t="shared" ref="D121:M121" si="20">SUM(D122:D124)</f>
        <v>0</v>
      </c>
      <c r="E121" s="491">
        <f t="shared" si="20"/>
        <v>6287</v>
      </c>
      <c r="F121" s="491">
        <f t="shared" si="20"/>
        <v>0</v>
      </c>
      <c r="G121" s="491">
        <f t="shared" si="20"/>
        <v>0</v>
      </c>
      <c r="H121" s="491">
        <f t="shared" si="20"/>
        <v>0</v>
      </c>
      <c r="I121" s="491">
        <f t="shared" si="20"/>
        <v>0</v>
      </c>
      <c r="J121" s="491">
        <f t="shared" si="20"/>
        <v>0</v>
      </c>
      <c r="K121" s="491">
        <f t="shared" si="20"/>
        <v>0</v>
      </c>
      <c r="L121" s="491">
        <f t="shared" si="20"/>
        <v>0</v>
      </c>
      <c r="M121" s="491">
        <f t="shared" si="20"/>
        <v>0</v>
      </c>
    </row>
    <row r="122" spans="1:13" ht="31.5">
      <c r="A122" s="247"/>
      <c r="B122" s="238" t="s">
        <v>856</v>
      </c>
      <c r="C122" s="492">
        <f>+D122+E122+F122+G122+H122+I122+J122+M122</f>
        <v>740</v>
      </c>
      <c r="D122" s="492"/>
      <c r="E122" s="492">
        <v>740</v>
      </c>
      <c r="F122" s="492"/>
      <c r="G122" s="492"/>
      <c r="H122" s="492"/>
      <c r="I122" s="492"/>
      <c r="J122" s="492"/>
      <c r="K122" s="492"/>
      <c r="L122" s="492"/>
      <c r="M122" s="492"/>
    </row>
    <row r="123" spans="1:13" ht="47.25">
      <c r="A123" s="247"/>
      <c r="B123" s="238" t="s">
        <v>857</v>
      </c>
      <c r="C123" s="492">
        <f>+D123+E123+F123+G123+H123+I123+J123+M123</f>
        <v>4485</v>
      </c>
      <c r="D123" s="492"/>
      <c r="E123" s="492">
        <v>4485</v>
      </c>
      <c r="F123" s="492"/>
      <c r="G123" s="492"/>
      <c r="H123" s="492"/>
      <c r="I123" s="492"/>
      <c r="J123" s="492"/>
      <c r="K123" s="492"/>
      <c r="L123" s="492"/>
      <c r="M123" s="492"/>
    </row>
    <row r="124" spans="1:13" ht="15.75">
      <c r="A124" s="247"/>
      <c r="B124" s="238" t="s">
        <v>858</v>
      </c>
      <c r="C124" s="492">
        <f>+D124+E124+F124+G124+H124+I124+J124+M124</f>
        <v>1062</v>
      </c>
      <c r="D124" s="492"/>
      <c r="E124" s="492">
        <v>1062</v>
      </c>
      <c r="F124" s="492"/>
      <c r="G124" s="492"/>
      <c r="H124" s="492"/>
      <c r="I124" s="492"/>
      <c r="J124" s="492"/>
      <c r="K124" s="492"/>
      <c r="L124" s="492"/>
      <c r="M124" s="492"/>
    </row>
  </sheetData>
  <mergeCells count="13">
    <mergeCell ref="H7:H8"/>
    <mergeCell ref="I7:I8"/>
    <mergeCell ref="J7:L7"/>
    <mergeCell ref="M7:M8"/>
    <mergeCell ref="A4:M4"/>
    <mergeCell ref="A3:M3"/>
    <mergeCell ref="A7:A8"/>
    <mergeCell ref="B7:B8"/>
    <mergeCell ref="C7:C8"/>
    <mergeCell ref="D7:D8"/>
    <mergeCell ref="E7:E8"/>
    <mergeCell ref="F7:F8"/>
    <mergeCell ref="G7:G8"/>
  </mergeCells>
  <printOptions horizontalCentered="1"/>
  <pageMargins left="0.55118110236220474" right="0.19685039370078741" top="0.31496062992125984" bottom="0.23622047244094491" header="0.31496062992125984" footer="0.31496062992125984"/>
  <pageSetup paperSize="9" scale="95"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7"/>
  <sheetViews>
    <sheetView workbookViewId="0">
      <selection activeCell="U12" sqref="U12"/>
    </sheetView>
  </sheetViews>
  <sheetFormatPr defaultRowHeight="12.75"/>
  <cols>
    <col min="1" max="1" width="5.7109375" customWidth="1"/>
    <col min="2" max="2" width="34" customWidth="1"/>
    <col min="3" max="3" width="12.7109375" bestFit="1" customWidth="1"/>
    <col min="4" max="4" width="10.140625" bestFit="1" customWidth="1"/>
    <col min="5" max="5" width="7.85546875" customWidth="1"/>
    <col min="6" max="6" width="7.28515625" customWidth="1"/>
    <col min="7" max="7" width="9.28515625" bestFit="1" customWidth="1"/>
    <col min="8" max="8" width="7.42578125" customWidth="1"/>
    <col min="9" max="9" width="9.140625" customWidth="1"/>
    <col min="10" max="10" width="7.5703125" customWidth="1"/>
    <col min="11" max="11" width="6.85546875" customWidth="1"/>
    <col min="12" max="12" width="7.5703125" customWidth="1"/>
    <col min="13" max="13" width="10.5703125" customWidth="1"/>
    <col min="14" max="14" width="9.5703125" customWidth="1"/>
    <col min="15" max="15" width="8.140625" customWidth="1"/>
    <col min="16" max="16" width="10.140625" customWidth="1"/>
    <col min="17" max="17" width="7.5703125" customWidth="1"/>
    <col min="18" max="18" width="8.42578125" customWidth="1"/>
    <col min="19" max="19" width="9.42578125" customWidth="1"/>
    <col min="21" max="21" width="11" bestFit="1" customWidth="1"/>
    <col min="22" max="22" width="9.7109375" bestFit="1" customWidth="1"/>
  </cols>
  <sheetData>
    <row r="1" spans="1:22" s="1" customFormat="1" ht="16.5">
      <c r="A1" s="2" t="s">
        <v>17</v>
      </c>
      <c r="C1" s="3"/>
      <c r="D1" s="3"/>
      <c r="E1" s="4"/>
      <c r="O1" s="502" t="s">
        <v>9</v>
      </c>
      <c r="P1" s="502"/>
      <c r="Q1" s="502"/>
    </row>
    <row r="2" spans="1:22" ht="15.75">
      <c r="R2" s="520"/>
      <c r="S2" s="520"/>
    </row>
    <row r="3" spans="1:22" ht="15.75">
      <c r="S3" s="260"/>
    </row>
    <row r="4" spans="1:22" ht="15.75">
      <c r="A4" s="520" t="s">
        <v>764</v>
      </c>
      <c r="B4" s="520"/>
      <c r="C4" s="520"/>
      <c r="D4" s="520"/>
      <c r="E4" s="520"/>
      <c r="F4" s="520"/>
      <c r="G4" s="520"/>
      <c r="H4" s="520"/>
      <c r="I4" s="520"/>
      <c r="J4" s="520"/>
      <c r="K4" s="520"/>
      <c r="L4" s="520"/>
      <c r="M4" s="520"/>
      <c r="N4" s="520"/>
      <c r="O4" s="520"/>
      <c r="P4" s="520"/>
      <c r="Q4" s="520"/>
      <c r="R4" s="520"/>
      <c r="S4" s="520"/>
    </row>
    <row r="5" spans="1:22" ht="15.75">
      <c r="A5" s="523" t="s">
        <v>18</v>
      </c>
      <c r="B5" s="523"/>
      <c r="C5" s="523"/>
      <c r="D5" s="523"/>
      <c r="E5" s="523"/>
      <c r="F5" s="523"/>
      <c r="G5" s="523"/>
      <c r="H5" s="523"/>
      <c r="I5" s="523"/>
      <c r="J5" s="523"/>
      <c r="K5" s="523"/>
      <c r="L5" s="523"/>
      <c r="M5" s="523"/>
      <c r="N5" s="523"/>
      <c r="O5" s="523"/>
      <c r="P5" s="523"/>
      <c r="Q5" s="523"/>
      <c r="R5" s="523"/>
      <c r="S5" s="523"/>
    </row>
    <row r="6" spans="1:22" ht="15.75">
      <c r="S6" s="261" t="s">
        <v>273</v>
      </c>
    </row>
    <row r="7" spans="1:22" ht="15.75">
      <c r="A7" s="519" t="s">
        <v>41</v>
      </c>
      <c r="B7" s="519" t="s">
        <v>239</v>
      </c>
      <c r="C7" s="519" t="s">
        <v>86</v>
      </c>
      <c r="D7" s="519" t="s">
        <v>240</v>
      </c>
      <c r="E7" s="519" t="s">
        <v>241</v>
      </c>
      <c r="F7" s="519" t="s">
        <v>190</v>
      </c>
      <c r="G7" s="519" t="s">
        <v>191</v>
      </c>
      <c r="H7" s="519" t="s">
        <v>192</v>
      </c>
      <c r="I7" s="519" t="s">
        <v>193</v>
      </c>
      <c r="J7" s="519" t="s">
        <v>194</v>
      </c>
      <c r="K7" s="519" t="s">
        <v>195</v>
      </c>
      <c r="L7" s="519" t="s">
        <v>196</v>
      </c>
      <c r="M7" s="519" t="s">
        <v>197</v>
      </c>
      <c r="N7" s="519" t="s">
        <v>242</v>
      </c>
      <c r="O7" s="519"/>
      <c r="P7" s="519" t="s">
        <v>198</v>
      </c>
      <c r="Q7" s="519" t="s">
        <v>199</v>
      </c>
      <c r="R7" s="521" t="s">
        <v>274</v>
      </c>
      <c r="S7" s="519" t="s">
        <v>275</v>
      </c>
    </row>
    <row r="8" spans="1:22" ht="148.5" customHeight="1">
      <c r="A8" s="519"/>
      <c r="B8" s="519"/>
      <c r="C8" s="519"/>
      <c r="D8" s="519"/>
      <c r="E8" s="519"/>
      <c r="F8" s="519"/>
      <c r="G8" s="519"/>
      <c r="H8" s="519"/>
      <c r="I8" s="519"/>
      <c r="J8" s="519"/>
      <c r="K8" s="519"/>
      <c r="L8" s="519"/>
      <c r="M8" s="519"/>
      <c r="N8" s="262" t="s">
        <v>243</v>
      </c>
      <c r="O8" s="262" t="s">
        <v>244</v>
      </c>
      <c r="P8" s="519"/>
      <c r="Q8" s="519"/>
      <c r="R8" s="522"/>
      <c r="S8" s="519"/>
    </row>
    <row r="9" spans="1:22" ht="15.75">
      <c r="A9" s="262" t="s">
        <v>20</v>
      </c>
      <c r="B9" s="262" t="s">
        <v>35</v>
      </c>
      <c r="C9" s="262">
        <v>1</v>
      </c>
      <c r="D9" s="262">
        <v>2</v>
      </c>
      <c r="E9" s="262">
        <v>3</v>
      </c>
      <c r="F9" s="262">
        <v>4</v>
      </c>
      <c r="G9" s="262">
        <v>5</v>
      </c>
      <c r="H9" s="262">
        <v>6</v>
      </c>
      <c r="I9" s="262">
        <v>7</v>
      </c>
      <c r="J9" s="262">
        <v>8</v>
      </c>
      <c r="K9" s="262">
        <v>9</v>
      </c>
      <c r="L9" s="262">
        <v>10</v>
      </c>
      <c r="M9" s="262">
        <v>11</v>
      </c>
      <c r="N9" s="262">
        <v>12</v>
      </c>
      <c r="O9" s="262">
        <v>13</v>
      </c>
      <c r="P9" s="262">
        <v>14</v>
      </c>
      <c r="Q9" s="262">
        <v>15</v>
      </c>
      <c r="R9" s="262">
        <v>16</v>
      </c>
      <c r="S9" s="262">
        <v>17</v>
      </c>
    </row>
    <row r="10" spans="1:22" s="360" customFormat="1" ht="19.5" customHeight="1">
      <c r="A10" s="331"/>
      <c r="B10" s="263" t="s">
        <v>139</v>
      </c>
      <c r="C10" s="264">
        <f t="shared" ref="C10:S10" si="0">C11+C16</f>
        <v>274594</v>
      </c>
      <c r="D10" s="264">
        <f t="shared" si="0"/>
        <v>34074</v>
      </c>
      <c r="E10" s="264">
        <f t="shared" si="0"/>
        <v>0</v>
      </c>
      <c r="F10" s="264">
        <f t="shared" si="0"/>
        <v>5558</v>
      </c>
      <c r="G10" s="264">
        <f t="shared" si="0"/>
        <v>8570</v>
      </c>
      <c r="H10" s="264">
        <f t="shared" si="0"/>
        <v>0</v>
      </c>
      <c r="I10" s="264">
        <f t="shared" si="0"/>
        <v>0</v>
      </c>
      <c r="J10" s="264">
        <f t="shared" si="0"/>
        <v>1085</v>
      </c>
      <c r="K10" s="264">
        <f t="shared" si="0"/>
        <v>0</v>
      </c>
      <c r="L10" s="264">
        <f t="shared" si="0"/>
        <v>0</v>
      </c>
      <c r="M10" s="264">
        <f t="shared" si="0"/>
        <v>63246</v>
      </c>
      <c r="N10" s="264">
        <f t="shared" si="0"/>
        <v>150162</v>
      </c>
      <c r="O10" s="264">
        <f t="shared" si="0"/>
        <v>132</v>
      </c>
      <c r="P10" s="264">
        <f t="shared" si="0"/>
        <v>7712</v>
      </c>
      <c r="Q10" s="264">
        <f t="shared" si="0"/>
        <v>0</v>
      </c>
      <c r="R10" s="264">
        <f t="shared" si="0"/>
        <v>55</v>
      </c>
      <c r="S10" s="264">
        <f t="shared" si="0"/>
        <v>4000</v>
      </c>
    </row>
    <row r="11" spans="1:22" s="360" customFormat="1" ht="19.5" customHeight="1">
      <c r="A11" s="331" t="s">
        <v>22</v>
      </c>
      <c r="B11" s="263" t="s">
        <v>276</v>
      </c>
      <c r="C11" s="264">
        <f>SUM(C12:C15)</f>
        <v>274594</v>
      </c>
      <c r="D11" s="264">
        <f t="shared" ref="D11:S11" si="1">SUM(D12:D15)</f>
        <v>34074</v>
      </c>
      <c r="E11" s="264">
        <f t="shared" si="1"/>
        <v>0</v>
      </c>
      <c r="F11" s="264">
        <f t="shared" si="1"/>
        <v>5558</v>
      </c>
      <c r="G11" s="264">
        <f t="shared" si="1"/>
        <v>8570</v>
      </c>
      <c r="H11" s="264">
        <f t="shared" si="1"/>
        <v>0</v>
      </c>
      <c r="I11" s="264">
        <f t="shared" si="1"/>
        <v>0</v>
      </c>
      <c r="J11" s="264">
        <f t="shared" si="1"/>
        <v>1085</v>
      </c>
      <c r="K11" s="264">
        <f t="shared" si="1"/>
        <v>0</v>
      </c>
      <c r="L11" s="264">
        <f t="shared" si="1"/>
        <v>0</v>
      </c>
      <c r="M11" s="264">
        <f t="shared" si="1"/>
        <v>63246</v>
      </c>
      <c r="N11" s="264">
        <f t="shared" si="1"/>
        <v>150162</v>
      </c>
      <c r="O11" s="264">
        <f t="shared" si="1"/>
        <v>132</v>
      </c>
      <c r="P11" s="264">
        <f t="shared" si="1"/>
        <v>7712</v>
      </c>
      <c r="Q11" s="264">
        <f t="shared" si="1"/>
        <v>0</v>
      </c>
      <c r="R11" s="264">
        <f t="shared" si="1"/>
        <v>55</v>
      </c>
      <c r="S11" s="264">
        <f t="shared" si="1"/>
        <v>4000</v>
      </c>
    </row>
    <row r="12" spans="1:22" s="360" customFormat="1" ht="19.5" customHeight="1">
      <c r="A12" s="259">
        <v>1</v>
      </c>
      <c r="B12" s="238" t="s">
        <v>236</v>
      </c>
      <c r="C12" s="265">
        <f>247950+21644</f>
        <v>269594</v>
      </c>
      <c r="D12" s="265">
        <f>'Bieu 92-dt'!O20+'Bieu 92-dt'!Q37+'Bieu 92-dt'!Q38+'Bieu 92-dt'!Q39+'Bieu 92-dt'!Q40+'Bieu 92-dt'!Q41+'Bieu 92-dt'!Q42+'Bieu 92-dt'!Q44+'Bieu 92-dt'!Q116+'Bieu 92-dt'!M129+'Bieu 92-dt'!M139</f>
        <v>34074</v>
      </c>
      <c r="E12" s="265"/>
      <c r="F12" s="265">
        <f>'Bieu 92-dt'!Q55+'Bieu 92-dt'!Q68+'Bieu 92-dt'!Q70+'Bieu 92-dt'!Q75+'Bieu 92-dt'!Q98+'Bieu 92-dt'!Q96+'Bieu 92-dt'!Q130+'Bieu 92-dt'!Q134</f>
        <v>5558</v>
      </c>
      <c r="G12" s="265">
        <f>'Bieu 92-dt'!O19+'Bieu 92-dt'!Q49+'Bieu 92-dt'!Q50+'Bieu 92-dt'!Q51+'Bieu 92-dt'!Q71+'Bieu 92-dt'!Q127+'Bieu 92-dt'!Q131+'Bieu 92-dt'!Q136+'Bieu 92-dt'!Q137</f>
        <v>8570</v>
      </c>
      <c r="H12" s="265"/>
      <c r="I12" s="265"/>
      <c r="J12" s="265">
        <f>'Bieu 92-dt'!Q34+'Bieu 92-dt'!Q109+'Bieu 92-dt'!Q124+'Bieu 92-dt'!Q125</f>
        <v>1085</v>
      </c>
      <c r="K12" s="265"/>
      <c r="L12" s="265"/>
      <c r="M12" s="265">
        <v>62246</v>
      </c>
      <c r="N12" s="265">
        <f>'Bieu 92-dt'!O18+'Bieu 92-dt'!Q27+'Bieu 92-dt'!Q28+'Bieu 92-dt'!Q30+'Bieu 92-dt'!Q31+'Bieu 92-dt'!Q32+'Bieu 92-dt'!Q33+'Bieu 92-dt'!Q35+'Bieu 92-dt'!Q43+'Bieu 92-dt'!Q53+'Bieu 92-dt'!Q54+'Bieu 92-dt'!Q61+'Bieu 92-dt'!Q62+'Bieu 92-dt'!Q64+'Bieu 92-dt'!Q65+'Bieu 92-dt'!Q66+'Bieu 92-dt'!Q67+'Bieu 92-dt'!Q69+'Bieu 92-dt'!Q74+'Bieu 92-dt'!Q80+'Bieu 92-dt'!Q81+'Bieu 92-dt'!Q82+'Bieu 92-dt'!Q83+'Bieu 92-dt'!Q84+'Bieu 92-dt'!Q85+'Bieu 92-dt'!Q86+'Bieu 92-dt'!Q90+'Bieu 92-dt'!Q91+'Bieu 92-dt'!Q92+'Bieu 92-dt'!Q93+'Bieu 92-dt'!Q94+'Bieu 92-dt'!Q95+'Bieu 92-dt'!Q141+'Bieu 92-dt'!O16+'Bieu 92-dt'!N21</f>
        <v>150162</v>
      </c>
      <c r="O12" s="265">
        <f>'Bieu 92-dt'!Q36+'Bieu 92-dt'!Q87</f>
        <v>132</v>
      </c>
      <c r="P12" s="265">
        <f>'Bieu 92-dt'!Q25+'Bieu 92-dt'!Q26+'Bieu 92-dt'!Q29+'Bieu 92-dt'!Q44+'Bieu 92-dt'!Q45+'Bieu 92-dt'!Q46+'Bieu 92-dt'!Q47+'Bieu 92-dt'!Q48+'Bieu 92-dt'!Q56+'Bieu 92-dt'!Q58+'Bieu 92-dt'!Q60+'Bieu 92-dt'!Q63+'Bieu 92-dt'!Q73+'Bieu 92-dt'!Q78+'Bieu 92-dt'!Q77+'Bieu 92-dt'!Q97+'Bieu 92-dt'!Q105+'Bieu 92-dt'!Q110+'Bieu 92-dt'!Q111+'Bieu 92-dt'!Q138</f>
        <v>7712</v>
      </c>
      <c r="Q12" s="265"/>
      <c r="R12" s="265">
        <v>55</v>
      </c>
      <c r="S12" s="265"/>
      <c r="U12" s="361"/>
      <c r="V12" s="361"/>
    </row>
    <row r="13" spans="1:22" s="360" customFormat="1" ht="31.5">
      <c r="A13" s="259">
        <v>2</v>
      </c>
      <c r="B13" s="238" t="s">
        <v>189</v>
      </c>
      <c r="C13" s="265">
        <v>3400</v>
      </c>
      <c r="D13" s="265"/>
      <c r="E13" s="265"/>
      <c r="F13" s="265"/>
      <c r="G13" s="265"/>
      <c r="H13" s="265"/>
      <c r="I13" s="265"/>
      <c r="J13" s="265"/>
      <c r="K13" s="265"/>
      <c r="L13" s="265"/>
      <c r="M13" s="265"/>
      <c r="N13" s="265"/>
      <c r="O13" s="265"/>
      <c r="P13" s="265"/>
      <c r="Q13" s="265"/>
      <c r="R13" s="265"/>
      <c r="S13" s="265">
        <v>2000</v>
      </c>
    </row>
    <row r="14" spans="1:22" s="360" customFormat="1" ht="31.5">
      <c r="A14" s="259">
        <v>3</v>
      </c>
      <c r="B14" s="238" t="s">
        <v>763</v>
      </c>
      <c r="C14" s="265">
        <v>600</v>
      </c>
      <c r="D14" s="265"/>
      <c r="E14" s="265"/>
      <c r="F14" s="265"/>
      <c r="G14" s="265"/>
      <c r="H14" s="265"/>
      <c r="I14" s="265"/>
      <c r="J14" s="265"/>
      <c r="K14" s="265"/>
      <c r="L14" s="265"/>
      <c r="M14" s="265"/>
      <c r="N14" s="265"/>
      <c r="O14" s="265"/>
      <c r="P14" s="265"/>
      <c r="Q14" s="265"/>
      <c r="R14" s="265"/>
      <c r="S14" s="265">
        <v>2000</v>
      </c>
    </row>
    <row r="15" spans="1:22" s="360" customFormat="1" ht="15.75">
      <c r="A15" s="259">
        <v>4</v>
      </c>
      <c r="B15" s="238" t="s">
        <v>270</v>
      </c>
      <c r="C15" s="265">
        <v>1000</v>
      </c>
      <c r="D15" s="265"/>
      <c r="E15" s="265"/>
      <c r="F15" s="265"/>
      <c r="G15" s="265"/>
      <c r="H15" s="265"/>
      <c r="I15" s="265"/>
      <c r="J15" s="265"/>
      <c r="K15" s="265"/>
      <c r="L15" s="265"/>
      <c r="M15" s="265">
        <v>1000</v>
      </c>
      <c r="N15" s="265"/>
      <c r="O15" s="265"/>
      <c r="P15" s="265"/>
      <c r="Q15" s="265"/>
      <c r="R15" s="265"/>
      <c r="S15" s="265"/>
    </row>
    <row r="16" spans="1:22" s="365" customFormat="1" ht="31.5">
      <c r="A16" s="362" t="s">
        <v>28</v>
      </c>
      <c r="B16" s="243" t="s">
        <v>271</v>
      </c>
      <c r="C16" s="363">
        <f>C17</f>
        <v>0</v>
      </c>
      <c r="D16" s="364"/>
      <c r="E16" s="364"/>
      <c r="F16" s="364"/>
      <c r="G16" s="364"/>
      <c r="H16" s="364"/>
      <c r="I16" s="364"/>
      <c r="J16" s="364"/>
      <c r="K16" s="364"/>
      <c r="L16" s="364"/>
      <c r="M16" s="364"/>
      <c r="N16" s="364"/>
      <c r="O16" s="364"/>
      <c r="P16" s="364"/>
      <c r="Q16" s="364"/>
      <c r="R16" s="364"/>
      <c r="S16" s="364"/>
      <c r="U16" s="366"/>
    </row>
    <row r="17" spans="1:19" s="360" customFormat="1" ht="15.75">
      <c r="A17" s="367"/>
      <c r="B17" s="238" t="s">
        <v>272</v>
      </c>
      <c r="C17" s="368"/>
      <c r="D17" s="367"/>
      <c r="E17" s="367"/>
      <c r="F17" s="367"/>
      <c r="G17" s="367"/>
      <c r="H17" s="367"/>
      <c r="I17" s="367"/>
      <c r="J17" s="367"/>
      <c r="K17" s="367"/>
      <c r="L17" s="367"/>
      <c r="M17" s="367"/>
      <c r="N17" s="367"/>
      <c r="O17" s="367"/>
      <c r="P17" s="367"/>
      <c r="Q17" s="367"/>
      <c r="R17" s="367"/>
      <c r="S17" s="367"/>
    </row>
  </sheetData>
  <mergeCells count="22">
    <mergeCell ref="S7:S8"/>
    <mergeCell ref="O1:Q1"/>
    <mergeCell ref="A5:S5"/>
    <mergeCell ref="H7:H8"/>
    <mergeCell ref="I7:I8"/>
    <mergeCell ref="J7:J8"/>
    <mergeCell ref="R7:R8"/>
    <mergeCell ref="F7:F8"/>
    <mergeCell ref="N7:O7"/>
    <mergeCell ref="P7:P8"/>
    <mergeCell ref="L7:L8"/>
    <mergeCell ref="M7:M8"/>
    <mergeCell ref="G7:G8"/>
    <mergeCell ref="K7:K8"/>
    <mergeCell ref="D7:D8"/>
    <mergeCell ref="E7:E8"/>
    <mergeCell ref="R2:S2"/>
    <mergeCell ref="A4:S4"/>
    <mergeCell ref="A7:A8"/>
    <mergeCell ref="B7:B8"/>
    <mergeCell ref="C7:C8"/>
    <mergeCell ref="Q7:Q8"/>
  </mergeCells>
  <printOptions horizontalCentered="1"/>
  <pageMargins left="0.43307086614173229" right="0.19685039370078741" top="0.74803149606299213" bottom="0.74803149606299213" header="0.31496062992125984" footer="0.31496062992125984"/>
  <pageSetup paperSize="9" scale="7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danh muc bieu</vt:lpstr>
      <vt:lpstr>Bieu81</vt:lpstr>
      <vt:lpstr>Bieu82</vt:lpstr>
      <vt:lpstr>Bieu 83</vt:lpstr>
      <vt:lpstr>Bieu84DTPT</vt:lpstr>
      <vt:lpstr>XL4Poppy</vt:lpstr>
      <vt:lpstr>Bieu 85h.x</vt:lpstr>
      <vt:lpstr>bieu 86</vt:lpstr>
      <vt:lpstr>87 xdcb</vt:lpstr>
      <vt:lpstr>bieu 88</vt:lpstr>
      <vt:lpstr>Bieu 89xa</vt:lpstr>
      <vt:lpstr>Bieu 90xa</vt:lpstr>
      <vt:lpstr>Bieu 92-dt</vt:lpstr>
      <vt:lpstr>bieu 92 </vt:lpstr>
      <vt:lpstr>Sheet2</vt:lpstr>
      <vt:lpstr>_Builtin0</vt:lpstr>
      <vt:lpstr>Bust</vt:lpstr>
      <vt:lpstr>Continue</vt:lpstr>
      <vt:lpstr>Documents_array</vt:lpstr>
      <vt:lpstr>Hello</vt:lpstr>
    </vt:vector>
  </TitlesOfParts>
  <Company>TCKH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DINH TC</dc:creator>
  <cp:lastModifiedBy>Windows User</cp:lastModifiedBy>
  <cp:lastPrinted>2024-12-27T03:28:58Z</cp:lastPrinted>
  <dcterms:created xsi:type="dcterms:W3CDTF">2010-10-21T10:44:27Z</dcterms:created>
  <dcterms:modified xsi:type="dcterms:W3CDTF">2024-12-30T11:54:05Z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1033-11.2.0.9075</vt:lpwstr>
  </property>
</Properties>
</file>