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93" sheetId="1" r:id="rId1"/>
    <sheet name="94" sheetId="2" r:id="rId2"/>
    <sheet name="95.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<sst xmlns="http://schemas.openxmlformats.org/spreadsheetml/2006/main" count="135" uniqueCount="103">
  <si>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</si>
  <si>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</si>
  <si>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</si>
  <si>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</si>
  <si>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</si>
  <si>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</si>
  <si>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</si>
  <si>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</si>
  <si>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</si>
  <si>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</si>
  <si>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</si>
  <si>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</si>
  <si>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</si>
  <si>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</si>
  <si>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</si>
  <si>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</si>
  <si>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</si>
  <si>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</si>
  <si>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</si>
  <si>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</si>
  <si>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</si>
  <si>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</si>
  <si>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</si>
  <si>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</si>
  <si>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</si>
  <si>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</si>
  <si>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Thu phạt ATGT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</si>
  <si>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</si>
  <si>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</si>
  <si>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</si>
  <si>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</si>
  <si>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</si>
  <si>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</si>
  <si>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</si>
  <si>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</si>
  <si>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</si>
  <si>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</si>
  <si>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</si>
  <si>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</si>
  <si>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</si>
  <si>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</si>
  <si>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</si>
  <si>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</si>
  <si>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</si>
  <si>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</si>
  <si>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</si>
  <si>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</si>
  <si>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So sánh ước thực hiện với (%)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</si>
  <si>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</si>
  <si>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</si>
  <si>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</si>
  <si>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</si>
  <si>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</si>
  <si>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</si>
  <si>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</si>
  <si>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</si>
  <si>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</si>
  <si>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</si>
  <si>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</si>
  <si>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</si>
  <si>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</si>
  <si>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</si>
  <si>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</si>
  <si>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</si>
  <si>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</si>
  <si>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</si>
  <si>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</si>
  <si>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 xml:space="preserve">So sánh ước thực hiện với (%)
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</si>
  <si>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</si>
  <si>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</si>
  <si>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</si>
  <si>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</si>
  <si>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</si>
  <si>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</si>
  <si>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</si>
  <si>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CCTL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</si>
  <si>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</si>
  <si>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</si>
  <si>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</si>
  <si>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</si>
  <si>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</si>
  <si>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ủy thác NHCS</t>
  </si>
  <si>
    <t>Chi bổ sung ngân sách cấp dưới</t>
  </si>
  <si>
    <t>Thu khác NS huyện</t>
  </si>
  <si>
    <t>Thu khác ngân sách xã</t>
  </si>
  <si>
    <t>Thu từ quỹ đất công ích, hoa lợi công sản khác</t>
  </si>
  <si>
    <t xml:space="preserve">Chi tạm ứng ngân sách </t>
  </si>
  <si>
    <t xml:space="preserve">IV </t>
  </si>
  <si>
    <t xml:space="preserve">VI </t>
  </si>
  <si>
    <t>DỰ TOÁN 2022</t>
  </si>
  <si>
    <t>Phạt VPHC LV Thuế, PNC</t>
  </si>
  <si>
    <t>Thu tạm ứng ngân sách cấp trên</t>
  </si>
  <si>
    <t xml:space="preserve">Chi tạo lập quỹ phát triển đất </t>
  </si>
  <si>
    <t>Chi hỗ trợ quỹ hỗ trợ nông dân</t>
  </si>
  <si>
    <t xml:space="preserve"> THỰC HIỆN CHI NGÂN SÁCH HUYỆN 9 THÁNG ĐẦU NĂM 2022</t>
  </si>
  <si>
    <t xml:space="preserve"> THỰC HIỆN THU NGÂN SÁCH NHÀ NƯỚC 9 THÁNG ĐẦU NĂM 2022</t>
  </si>
  <si>
    <t>CÂN ĐỐI NGÂN SÁCH HUYỆN 9 THÁNG ĐẦU NĂM 2022</t>
  </si>
  <si>
    <t>(Kèm theo Báo cáo số      /BC-UBND ngày       /10/2022 của UBND huyện)</t>
  </si>
  <si>
    <t>Thực hiện 9 tháng</t>
  </si>
  <si>
    <t>THỰC HIỆN 9 THÁNG</t>
  </si>
  <si>
    <t xml:space="preserve">Trong đó: </t>
  </si>
  <si>
    <t>Thực hiện 9 thang 2021</t>
  </si>
  <si>
    <t>CÙNG KỲ 9 tháng 
NĂM 2021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</si>
</sst>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1" fontId="2" fillId="0" borderId="15" xfId="42" applyFont="1" applyFill="1" applyBorder="1" applyAlignment="1">
      <alignment/>
    </xf>
    <xf numFmtId="171" fontId="2" fillId="0" borderId="17" xfId="42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71" fontId="2" fillId="0" borderId="20" xfId="42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1" fontId="12" fillId="0" borderId="16" xfId="42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4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7" fontId="7" fillId="0" borderId="23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4" fillId="33" borderId="10" xfId="42" applyNumberFormat="1" applyFont="1" applyFill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171" fontId="4" fillId="0" borderId="10" xfId="42" applyFont="1" applyBorder="1" applyAlignment="1">
      <alignment vertical="center"/>
    </xf>
    <xf numFmtId="171" fontId="7" fillId="0" borderId="10" xfId="42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171" fontId="10" fillId="0" borderId="0" xfId="42" applyFont="1" applyFill="1" applyAlignment="1">
      <alignment/>
    </xf>
    <xf numFmtId="43" fontId="10" fillId="0" borderId="0" xfId="0" applyNumberFormat="1" applyFont="1" applyFill="1" applyAlignment="1">
      <alignment/>
    </xf>
    <xf numFmtId="171" fontId="10" fillId="0" borderId="0" xfId="0" applyNumberFormat="1" applyFont="1" applyFill="1" applyAlignment="1">
      <alignment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171" fontId="8" fillId="0" borderId="11" xfId="42" applyFont="1" applyFill="1" applyBorder="1" applyAlignment="1">
      <alignment/>
    </xf>
    <xf numFmtId="0" fontId="9" fillId="0" borderId="0" xfId="0" applyFont="1" applyFill="1" applyAlignment="1">
      <alignment/>
    </xf>
    <xf numFmtId="171" fontId="9" fillId="0" borderId="0" xfId="42" applyFont="1" applyFill="1" applyAlignment="1">
      <alignment/>
    </xf>
    <xf numFmtId="3" fontId="9" fillId="0" borderId="0" xfId="0" applyNumberFormat="1" applyFont="1" applyFill="1" applyAlignment="1">
      <alignment/>
    </xf>
    <xf numFmtId="169" fontId="8" fillId="0" borderId="11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/>
    </xf>
    <xf numFmtId="177" fontId="10" fillId="0" borderId="0" xfId="42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1" fontId="4" fillId="0" borderId="0" xfId="42" applyFont="1" applyFill="1" applyAlignment="1">
      <alignment/>
    </xf>
    <xf numFmtId="171" fontId="7" fillId="0" borderId="0" xfId="42" applyFont="1" applyFill="1" applyAlignment="1">
      <alignment/>
    </xf>
    <xf numFmtId="171" fontId="3" fillId="0" borderId="0" xfId="42" applyFont="1" applyFill="1" applyAlignment="1">
      <alignment vertical="center"/>
    </xf>
    <xf numFmtId="171" fontId="5" fillId="0" borderId="0" xfId="42" applyFont="1" applyFill="1" applyAlignment="1">
      <alignment/>
    </xf>
    <xf numFmtId="171" fontId="36" fillId="0" borderId="0" xfId="42" applyFont="1" applyAlignment="1">
      <alignment/>
    </xf>
    <xf numFmtId="0" fontId="16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7" xfId="42" applyNumberFormat="1" applyFont="1" applyBorder="1" applyAlignment="1">
      <alignment horizontal="center" vertical="center" wrapText="1"/>
    </xf>
    <xf numFmtId="177" fontId="2" fillId="0" borderId="17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7" xfId="42" applyNumberFormat="1" applyFont="1" applyFill="1" applyBorder="1" applyAlignment="1">
      <alignment horizontal="center" vertical="center" wrapText="1"/>
    </xf>
    <xf numFmtId="177" fontId="2" fillId="33" borderId="17" xfId="42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%20NGAN%20SACH%20XA%20NAM%202020\XA\BAO%20CAO\BAO%20CAO%20THU-%20CHI%20NGAN%20SACH%20HUYEN%202020\BIEU%20BAO%20CAO%20NS%20QUY%2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-NGAN%20SACH%20NAM%202021%20MOI\A-NGAN%20SACH%20NAM%202021%20TONG%20HOP\CONG%20KHAI%20DU%20TOAN%20NAM%202021\BAO%20CAO\BAO%20CAO%20CONG%20KHAI%20DU%20TOAN%20QUY%20I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1"/>
      <sheetName val="Bieu 2"/>
      <sheetName val="bieu 3"/>
    </sheetNames>
    <sheetDataSet>
      <sheetData sheetId="1">
        <row r="9">
          <cell r="D9">
            <v>178377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94"/>
      <sheetName val="95."/>
    </sheetNames>
    <sheetDataSet>
      <sheetData sheetId="0">
        <row r="13">
          <cell r="D13">
            <v>57826.27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L21" sqref="L21:R29"/>
    </sheetView>
  </sheetViews>
  <sheetFormatPr defaultColWidth="10.00390625" defaultRowHeight="12.75"/>
  <cols>
    <col min="1" max="1" width="5.7109375" style="22" customWidth="1"/>
    <col min="2" max="2" width="47.00390625" style="22" customWidth="1"/>
    <col min="3" max="3" width="10.57421875" style="22" customWidth="1"/>
    <col min="4" max="4" width="11.00390625" style="22" customWidth="1"/>
    <col min="5" max="5" width="11.421875" style="22" customWidth="1"/>
    <col min="6" max="6" width="10.28125" style="22" customWidth="1"/>
    <col min="7" max="7" width="10.00390625" style="22" hidden="1" customWidth="1"/>
    <col min="8" max="9" width="10.00390625" style="22" customWidth="1"/>
    <col min="10" max="10" width="26.421875" style="22" customWidth="1"/>
    <col min="11" max="11" width="10.00390625" style="22" customWidth="1"/>
    <col min="12" max="12" width="14.8515625" style="22" bestFit="1" customWidth="1"/>
    <col min="13" max="16" width="10.00390625" style="22" customWidth="1"/>
    <col min="17" max="17" width="11.57421875" style="22" bestFit="1" customWidth="1"/>
    <col min="18" max="16384" width="10.00390625" style="22" customWidth="1"/>
  </cols>
  <sheetData>
    <row r="1" spans="1:6" ht="18.75" customHeight="1">
      <c r="A1" s="168" t="s">
        <v>34</v>
      </c>
      <c r="B1" s="168"/>
      <c r="C1" s="59"/>
      <c r="D1" s="169" t="s">
        <v>66</v>
      </c>
      <c r="E1" s="168"/>
      <c r="F1" s="168"/>
    </row>
    <row r="2" spans="1:6" ht="18.75" customHeight="1">
      <c r="A2" s="168"/>
      <c r="B2" s="168"/>
      <c r="C2" s="59"/>
      <c r="D2" s="59"/>
      <c r="E2" s="59"/>
      <c r="F2" s="59"/>
    </row>
    <row r="3" spans="1:6" ht="21" customHeight="1">
      <c r="A3" s="159" t="s">
        <v>96</v>
      </c>
      <c r="B3" s="159"/>
      <c r="C3" s="159"/>
      <c r="D3" s="159"/>
      <c r="E3" s="159"/>
      <c r="F3" s="159"/>
    </row>
    <row r="4" spans="1:11" ht="18" customHeight="1">
      <c r="A4" s="170" t="s">
        <v>97</v>
      </c>
      <c r="B4" s="170"/>
      <c r="C4" s="170"/>
      <c r="D4" s="170"/>
      <c r="E4" s="170"/>
      <c r="F4" s="170"/>
      <c r="G4" s="60"/>
      <c r="H4" s="60"/>
      <c r="I4" s="60"/>
      <c r="J4" s="60"/>
      <c r="K4" s="60"/>
    </row>
    <row r="5" spans="1:11" ht="19.5" customHeight="1">
      <c r="A5" s="61"/>
      <c r="B5" s="61"/>
      <c r="C5" s="61"/>
      <c r="D5" s="61"/>
      <c r="E5" s="171" t="s">
        <v>44</v>
      </c>
      <c r="F5" s="171"/>
      <c r="G5" s="60"/>
      <c r="H5" s="60"/>
      <c r="I5" s="60"/>
      <c r="J5" s="60"/>
      <c r="K5" s="60"/>
    </row>
    <row r="6" spans="1:6" s="27" customFormat="1" ht="48.75" customHeight="1">
      <c r="A6" s="160" t="s">
        <v>1</v>
      </c>
      <c r="B6" s="160" t="s">
        <v>45</v>
      </c>
      <c r="C6" s="163" t="s">
        <v>46</v>
      </c>
      <c r="D6" s="163" t="s">
        <v>98</v>
      </c>
      <c r="E6" s="166" t="s">
        <v>67</v>
      </c>
      <c r="F6" s="167"/>
    </row>
    <row r="7" spans="1:6" s="27" customFormat="1" ht="17.25" customHeight="1">
      <c r="A7" s="161"/>
      <c r="B7" s="161"/>
      <c r="C7" s="164"/>
      <c r="D7" s="164"/>
      <c r="E7" s="163" t="s">
        <v>46</v>
      </c>
      <c r="F7" s="163" t="s">
        <v>48</v>
      </c>
    </row>
    <row r="8" spans="1:6" s="27" customFormat="1" ht="50.25" customHeight="1">
      <c r="A8" s="162"/>
      <c r="B8" s="162"/>
      <c r="C8" s="165"/>
      <c r="D8" s="165"/>
      <c r="E8" s="165"/>
      <c r="F8" s="165"/>
    </row>
    <row r="9" spans="1:6" s="31" customFormat="1" ht="17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49</v>
      </c>
      <c r="F9" s="28">
        <v>4</v>
      </c>
    </row>
    <row r="10" spans="1:6" s="25" customFormat="1" ht="24" customHeight="1">
      <c r="A10" s="62" t="s">
        <v>27</v>
      </c>
      <c r="B10" s="63" t="s">
        <v>68</v>
      </c>
      <c r="C10" s="64">
        <f>C11</f>
        <v>175160</v>
      </c>
      <c r="D10" s="64">
        <f>D11</f>
        <v>283694.299818</v>
      </c>
      <c r="E10" s="65">
        <f>E11</f>
        <v>161.96294805777575</v>
      </c>
      <c r="F10" s="65">
        <f>F11</f>
        <v>181.93904428682808</v>
      </c>
    </row>
    <row r="11" spans="1:7" s="25" customFormat="1" ht="24" customHeight="1">
      <c r="A11" s="10"/>
      <c r="B11" s="157" t="s">
        <v>43</v>
      </c>
      <c r="C11" s="38">
        <v>175160</v>
      </c>
      <c r="D11" s="38">
        <v>283694.299818</v>
      </c>
      <c r="E11" s="66">
        <f>(D11/C11)*100</f>
        <v>161.96294805777575</v>
      </c>
      <c r="F11" s="66">
        <f>+D11/G11*100</f>
        <v>181.93904428682808</v>
      </c>
      <c r="G11" s="25">
        <v>155928.212622</v>
      </c>
    </row>
    <row r="12" spans="1:6" s="25" customFormat="1" ht="24" customHeight="1">
      <c r="A12" s="10" t="s">
        <v>29</v>
      </c>
      <c r="B12" s="11" t="s">
        <v>69</v>
      </c>
      <c r="C12" s="36">
        <f>C13+C14+C19+C20</f>
        <v>344607</v>
      </c>
      <c r="D12" s="36">
        <f>D13+D14+D19+D20</f>
        <v>642662.114027</v>
      </c>
      <c r="E12" s="67">
        <f>D12/C12*100</f>
        <v>186.49131155983483</v>
      </c>
      <c r="F12" s="67">
        <f>+D12/'[1]Bieu 2'!$D$9*100</f>
        <v>360.28306005090343</v>
      </c>
    </row>
    <row r="13" spans="1:7" s="25" customFormat="1" ht="24" customHeight="1">
      <c r="A13" s="52">
        <v>1</v>
      </c>
      <c r="B13" s="19" t="s">
        <v>70</v>
      </c>
      <c r="C13" s="38">
        <v>152207</v>
      </c>
      <c r="D13" s="131">
        <v>251329.36789899998</v>
      </c>
      <c r="E13" s="66">
        <f>D13/C13*100</f>
        <v>165.12339636087694</v>
      </c>
      <c r="F13" s="66">
        <f>+D13/G13*100</f>
        <v>181.40580562503135</v>
      </c>
      <c r="G13" s="25">
        <v>138545.38284099998</v>
      </c>
    </row>
    <row r="14" spans="1:7" s="25" customFormat="1" ht="24" customHeight="1">
      <c r="A14" s="52">
        <v>2</v>
      </c>
      <c r="B14" s="19" t="s">
        <v>71</v>
      </c>
      <c r="C14" s="38">
        <f>+C15+C16+C18</f>
        <v>192400</v>
      </c>
      <c r="D14" s="38">
        <f>+D15+D16+D18+D17</f>
        <v>323728.23600000003</v>
      </c>
      <c r="E14" s="66">
        <f>D14/C14*100</f>
        <v>168.25791891891896</v>
      </c>
      <c r="F14" s="66">
        <f>+D14/G14*100</f>
        <v>126.22806858702822</v>
      </c>
      <c r="G14" s="38">
        <f>+G15+G16+G18+G17</f>
        <v>256462.956</v>
      </c>
    </row>
    <row r="15" spans="1:7" s="25" customFormat="1" ht="24" customHeight="1">
      <c r="A15" s="52"/>
      <c r="B15" s="2" t="s">
        <v>72</v>
      </c>
      <c r="C15" s="38">
        <v>191935</v>
      </c>
      <c r="D15" s="138">
        <v>172451</v>
      </c>
      <c r="E15" s="66">
        <f>D15/C15*100</f>
        <v>89.84864667726053</v>
      </c>
      <c r="F15" s="66">
        <f>+D15/G15*100</f>
        <v>153.23393252236963</v>
      </c>
      <c r="G15" s="25">
        <v>112541</v>
      </c>
    </row>
    <row r="16" spans="1:7" s="25" customFormat="1" ht="24" customHeight="1">
      <c r="A16" s="52"/>
      <c r="B16" s="2" t="s">
        <v>73</v>
      </c>
      <c r="C16" s="38">
        <v>465</v>
      </c>
      <c r="D16" s="138">
        <v>150826.236</v>
      </c>
      <c r="E16" s="66">
        <f>D16/C16*100</f>
        <v>32435.749677419357</v>
      </c>
      <c r="F16" s="66">
        <f>+D16/G16*100</f>
        <v>104.7972388590939</v>
      </c>
      <c r="G16" s="25">
        <v>143921.956</v>
      </c>
    </row>
    <row r="17" spans="1:6" s="25" customFormat="1" ht="24" customHeight="1">
      <c r="A17" s="52"/>
      <c r="B17" s="2" t="s">
        <v>91</v>
      </c>
      <c r="C17" s="38"/>
      <c r="D17" s="138">
        <v>451</v>
      </c>
      <c r="E17" s="66"/>
      <c r="F17" s="66"/>
    </row>
    <row r="18" spans="1:6" s="25" customFormat="1" ht="24" customHeight="1">
      <c r="A18" s="52"/>
      <c r="B18" s="2" t="s">
        <v>74</v>
      </c>
      <c r="C18" s="38"/>
      <c r="D18" s="38"/>
      <c r="E18" s="66"/>
      <c r="F18" s="67"/>
    </row>
    <row r="19" spans="1:6" s="25" customFormat="1" ht="24" customHeight="1">
      <c r="A19" s="52">
        <v>3</v>
      </c>
      <c r="B19" s="19" t="s">
        <v>75</v>
      </c>
      <c r="C19" s="38"/>
      <c r="D19" s="38"/>
      <c r="E19" s="67"/>
      <c r="F19" s="67"/>
    </row>
    <row r="20" spans="1:7" s="25" customFormat="1" ht="24" customHeight="1">
      <c r="A20" s="68">
        <v>4</v>
      </c>
      <c r="B20" s="19" t="s">
        <v>76</v>
      </c>
      <c r="C20" s="69"/>
      <c r="D20" s="132">
        <v>67604.510128</v>
      </c>
      <c r="E20" s="67"/>
      <c r="F20" s="67">
        <f>+D20/G20*100</f>
        <v>170.86768004492404</v>
      </c>
      <c r="G20" s="25">
        <v>39565.417</v>
      </c>
    </row>
    <row r="21" spans="1:13" s="25" customFormat="1" ht="24" customHeight="1">
      <c r="A21" s="10" t="s">
        <v>32</v>
      </c>
      <c r="B21" s="11" t="s">
        <v>50</v>
      </c>
      <c r="C21" s="36">
        <f>C22+C32</f>
        <v>344607</v>
      </c>
      <c r="D21" s="36">
        <f>D22+D32+D31</f>
        <v>409259.011924</v>
      </c>
      <c r="E21" s="67">
        <f>D21/C21*100</f>
        <v>118.76108492398588</v>
      </c>
      <c r="F21" s="67">
        <f>+D21/'[2]93'!$D$13*100</f>
        <v>707.7389081536818</v>
      </c>
      <c r="J21" s="135"/>
      <c r="L21" s="150"/>
      <c r="M21" s="151"/>
    </row>
    <row r="22" spans="1:10" s="25" customFormat="1" ht="24" customHeight="1">
      <c r="A22" s="10" t="s">
        <v>12</v>
      </c>
      <c r="B22" s="11" t="s">
        <v>77</v>
      </c>
      <c r="C22" s="36">
        <f>SUM(C23:C29)</f>
        <v>344607</v>
      </c>
      <c r="D22" s="36">
        <f>+D23+D28+D29+D30</f>
        <v>380980.539475</v>
      </c>
      <c r="E22" s="67">
        <f>D22/C22*100</f>
        <v>110.55507853148659</v>
      </c>
      <c r="F22" s="66">
        <f aca="true" t="shared" si="0" ref="F22:F31">+D22/G22*100</f>
        <v>126.00397231407314</v>
      </c>
      <c r="G22" s="36">
        <f>+G23+G28+G29+G30</f>
        <v>302355.975354</v>
      </c>
      <c r="J22" s="136"/>
    </row>
    <row r="23" spans="1:11" s="25" customFormat="1" ht="24" customHeight="1">
      <c r="A23" s="14">
        <v>1</v>
      </c>
      <c r="B23" s="15" t="s">
        <v>78</v>
      </c>
      <c r="C23" s="38">
        <v>53340</v>
      </c>
      <c r="D23" s="38">
        <f>129202.828658</f>
        <v>129202.828658</v>
      </c>
      <c r="E23" s="66">
        <f>D23/C23*100</f>
        <v>242.2250256055493</v>
      </c>
      <c r="F23" s="66">
        <f t="shared" si="0"/>
        <v>122.34820182383852</v>
      </c>
      <c r="G23" s="25">
        <v>105602.55625499999</v>
      </c>
      <c r="J23" s="135"/>
      <c r="K23" s="139"/>
    </row>
    <row r="24" spans="1:11" s="145" customFormat="1" ht="24" customHeight="1">
      <c r="A24" s="142"/>
      <c r="B24" s="143" t="s">
        <v>100</v>
      </c>
      <c r="C24" s="40"/>
      <c r="D24" s="40"/>
      <c r="E24" s="144"/>
      <c r="F24" s="144"/>
      <c r="J24" s="146"/>
      <c r="K24" s="147"/>
    </row>
    <row r="25" spans="1:11" s="145" customFormat="1" ht="24" customHeight="1">
      <c r="A25" s="142"/>
      <c r="B25" s="143" t="s">
        <v>81</v>
      </c>
      <c r="C25" s="40"/>
      <c r="D25" s="40">
        <v>1000</v>
      </c>
      <c r="E25" s="144"/>
      <c r="F25" s="144"/>
      <c r="J25" s="146"/>
      <c r="K25" s="147"/>
    </row>
    <row r="26" spans="1:11" s="145" customFormat="1" ht="24" customHeight="1">
      <c r="A26" s="142"/>
      <c r="B26" s="148" t="s">
        <v>92</v>
      </c>
      <c r="C26" s="40"/>
      <c r="D26" s="40">
        <v>9000</v>
      </c>
      <c r="E26" s="144"/>
      <c r="F26" s="144"/>
      <c r="J26" s="146"/>
      <c r="K26" s="147"/>
    </row>
    <row r="27" spans="1:11" s="145" customFormat="1" ht="24" customHeight="1">
      <c r="A27" s="142"/>
      <c r="B27" s="149" t="s">
        <v>93</v>
      </c>
      <c r="C27" s="40"/>
      <c r="D27" s="40">
        <v>500</v>
      </c>
      <c r="E27" s="144"/>
      <c r="F27" s="144"/>
      <c r="J27" s="146"/>
      <c r="K27" s="147"/>
    </row>
    <row r="28" spans="1:7" s="25" customFormat="1" ht="24" customHeight="1">
      <c r="A28" s="14">
        <f>A23+1</f>
        <v>2</v>
      </c>
      <c r="B28" s="15" t="s">
        <v>30</v>
      </c>
      <c r="C28" s="38">
        <v>284277</v>
      </c>
      <c r="D28" s="38">
        <f>184425.410742-D29+0.2</f>
        <v>183196.674242</v>
      </c>
      <c r="E28" s="66">
        <f>D28/C28*100</f>
        <v>64.4430165796037</v>
      </c>
      <c r="F28" s="66">
        <f t="shared" si="0"/>
        <v>96.16228248082092</v>
      </c>
      <c r="G28" s="25">
        <v>190507.826474</v>
      </c>
    </row>
    <row r="29" spans="1:10" s="25" customFormat="1" ht="24" customHeight="1">
      <c r="A29" s="14">
        <v>3</v>
      </c>
      <c r="B29" s="15" t="s">
        <v>31</v>
      </c>
      <c r="C29" s="38">
        <v>6990</v>
      </c>
      <c r="D29" s="38">
        <v>1228.9365</v>
      </c>
      <c r="E29" s="66">
        <f>D29/C29*100</f>
        <v>17.58135193133047</v>
      </c>
      <c r="F29" s="66"/>
      <c r="J29" s="137"/>
    </row>
    <row r="30" spans="1:10" s="25" customFormat="1" ht="24" customHeight="1">
      <c r="A30" s="74">
        <v>4</v>
      </c>
      <c r="B30" s="75" t="s">
        <v>80</v>
      </c>
      <c r="C30" s="76"/>
      <c r="D30" s="76">
        <v>67352.100075</v>
      </c>
      <c r="E30" s="77"/>
      <c r="F30" s="66">
        <f t="shared" si="0"/>
        <v>1078.3940631254345</v>
      </c>
      <c r="G30" s="25">
        <v>6245.592625</v>
      </c>
      <c r="J30" s="136"/>
    </row>
    <row r="31" spans="1:7" s="41" customFormat="1" ht="24" customHeight="1">
      <c r="A31" s="10" t="s">
        <v>28</v>
      </c>
      <c r="B31" s="140" t="s">
        <v>82</v>
      </c>
      <c r="C31" s="78"/>
      <c r="D31" s="78">
        <v>28278.472448999997</v>
      </c>
      <c r="E31" s="77"/>
      <c r="F31" s="67">
        <f t="shared" si="0"/>
        <v>84.52995563309736</v>
      </c>
      <c r="G31" s="41">
        <v>33453.788349</v>
      </c>
    </row>
    <row r="32" spans="1:6" s="25" customFormat="1" ht="24" customHeight="1">
      <c r="A32" s="83" t="s">
        <v>61</v>
      </c>
      <c r="B32" s="141" t="s">
        <v>79</v>
      </c>
      <c r="C32" s="70"/>
      <c r="D32" s="71"/>
      <c r="E32" s="72"/>
      <c r="F32" s="73"/>
    </row>
    <row r="33" spans="1:6" ht="11.25" customHeight="1">
      <c r="A33" s="25"/>
      <c r="B33" s="25"/>
      <c r="C33" s="25"/>
      <c r="D33" s="25"/>
      <c r="E33" s="25"/>
      <c r="F33" s="25"/>
    </row>
    <row r="34" spans="1:6" ht="18.75">
      <c r="A34" s="25"/>
      <c r="B34" s="25"/>
      <c r="C34" s="158"/>
      <c r="D34" s="158"/>
      <c r="E34" s="158"/>
      <c r="F34" s="158"/>
    </row>
    <row r="35" spans="1:6" ht="18.75">
      <c r="A35" s="25"/>
      <c r="B35" s="25"/>
      <c r="C35" s="159"/>
      <c r="D35" s="159"/>
      <c r="E35" s="159"/>
      <c r="F35" s="159"/>
    </row>
    <row r="36" spans="1:6" ht="18.75">
      <c r="A36" s="25"/>
      <c r="B36" s="25"/>
      <c r="C36" s="25"/>
      <c r="D36" s="25"/>
      <c r="E36" s="25"/>
      <c r="F36" s="25"/>
    </row>
    <row r="37" spans="1:6" ht="18.75">
      <c r="A37" s="25"/>
      <c r="B37" s="25"/>
      <c r="C37" s="25"/>
      <c r="D37" s="25"/>
      <c r="E37" s="25"/>
      <c r="F37" s="25"/>
    </row>
    <row r="38" spans="1:6" ht="18.75">
      <c r="A38" s="25"/>
      <c r="B38" s="25"/>
      <c r="C38" s="25"/>
      <c r="D38" s="25"/>
      <c r="E38" s="25"/>
      <c r="F38" s="25"/>
    </row>
    <row r="39" spans="1:6" ht="18.75">
      <c r="A39" s="25"/>
      <c r="B39" s="25"/>
      <c r="C39" s="25"/>
      <c r="D39" s="25"/>
      <c r="E39" s="25"/>
      <c r="F39" s="25"/>
    </row>
  </sheetData>
  <sheetProtection/>
  <mergeCells count="15">
    <mergeCell ref="A1:B1"/>
    <mergeCell ref="D1:F1"/>
    <mergeCell ref="A2:B2"/>
    <mergeCell ref="A3:F3"/>
    <mergeCell ref="A4:F4"/>
    <mergeCell ref="E5:F5"/>
    <mergeCell ref="C34:F34"/>
    <mergeCell ref="C35:F35"/>
    <mergeCell ref="A6:A8"/>
    <mergeCell ref="B6:B8"/>
    <mergeCell ref="C6:C8"/>
    <mergeCell ref="D6:D8"/>
    <mergeCell ref="E6:F6"/>
    <mergeCell ref="E7:E8"/>
    <mergeCell ref="F7:F8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G24" sqref="G24"/>
    </sheetView>
  </sheetViews>
  <sheetFormatPr defaultColWidth="8.8515625" defaultRowHeight="12.75"/>
  <cols>
    <col min="1" max="1" width="5.28125" style="102" customWidth="1"/>
    <col min="2" max="2" width="40.140625" style="94" customWidth="1"/>
    <col min="3" max="3" width="12.8515625" style="91" customWidth="1"/>
    <col min="4" max="4" width="13.7109375" style="92" customWidth="1"/>
    <col min="5" max="5" width="12.57421875" style="92" customWidth="1"/>
    <col min="6" max="6" width="12.28125" style="126" customWidth="1"/>
    <col min="7" max="7" width="12.7109375" style="92" customWidth="1"/>
    <col min="8" max="8" width="9.140625" style="93" customWidth="1"/>
    <col min="9" max="9" width="9.140625" style="94" bestFit="1" customWidth="1"/>
    <col min="10" max="10" width="13.140625" style="94" customWidth="1"/>
    <col min="11" max="254" width="9.140625" style="94" bestFit="1" customWidth="1"/>
    <col min="255" max="16384" width="8.8515625" style="94" customWidth="1"/>
  </cols>
  <sheetData>
    <row r="1" spans="1:6" ht="23.25" customHeight="1">
      <c r="A1" s="168" t="s">
        <v>34</v>
      </c>
      <c r="B1" s="168"/>
      <c r="F1" s="4" t="s">
        <v>33</v>
      </c>
    </row>
    <row r="2" spans="1:7" ht="41.25" customHeight="1">
      <c r="A2" s="159" t="s">
        <v>95</v>
      </c>
      <c r="B2" s="159"/>
      <c r="C2" s="159"/>
      <c r="D2" s="159"/>
      <c r="E2" s="159"/>
      <c r="F2" s="159"/>
      <c r="G2" s="159"/>
    </row>
    <row r="3" spans="1:7" ht="21" customHeight="1">
      <c r="A3" s="170" t="s">
        <v>97</v>
      </c>
      <c r="B3" s="170"/>
      <c r="C3" s="170"/>
      <c r="D3" s="170"/>
      <c r="E3" s="170"/>
      <c r="F3" s="170"/>
      <c r="G3" s="170"/>
    </row>
    <row r="4" spans="1:7" ht="21" customHeight="1">
      <c r="A4" s="21"/>
      <c r="B4" s="21"/>
      <c r="C4" s="21"/>
      <c r="D4" s="21"/>
      <c r="E4" s="21"/>
      <c r="F4" s="21"/>
      <c r="G4" s="21"/>
    </row>
    <row r="5" spans="1:7" ht="20.25" customHeight="1">
      <c r="A5" s="95"/>
      <c r="B5" s="95"/>
      <c r="C5" s="96"/>
      <c r="E5" s="97"/>
      <c r="F5" s="3" t="s">
        <v>0</v>
      </c>
      <c r="G5" s="3"/>
    </row>
    <row r="6" spans="1:7" ht="24.75" customHeight="1">
      <c r="A6" s="174" t="s">
        <v>1</v>
      </c>
      <c r="B6" s="177" t="s">
        <v>2</v>
      </c>
      <c r="C6" s="178" t="s">
        <v>89</v>
      </c>
      <c r="D6" s="180" t="s">
        <v>99</v>
      </c>
      <c r="E6" s="181" t="s">
        <v>102</v>
      </c>
      <c r="F6" s="172" t="s">
        <v>3</v>
      </c>
      <c r="G6" s="173"/>
    </row>
    <row r="7" spans="1:7" ht="36.75" customHeight="1">
      <c r="A7" s="175"/>
      <c r="B7" s="177"/>
      <c r="C7" s="179"/>
      <c r="D7" s="180"/>
      <c r="E7" s="182"/>
      <c r="F7" s="20" t="s">
        <v>4</v>
      </c>
      <c r="G7" s="1" t="s">
        <v>5</v>
      </c>
    </row>
    <row r="8" spans="1:10" ht="25.5" customHeight="1">
      <c r="A8" s="176"/>
      <c r="B8" s="98">
        <v>1</v>
      </c>
      <c r="C8" s="99" t="s">
        <v>6</v>
      </c>
      <c r="D8" s="100" t="s">
        <v>7</v>
      </c>
      <c r="E8" s="99" t="s">
        <v>8</v>
      </c>
      <c r="F8" s="100" t="s">
        <v>9</v>
      </c>
      <c r="G8" s="99" t="s">
        <v>10</v>
      </c>
      <c r="H8" s="94"/>
      <c r="J8" s="101"/>
    </row>
    <row r="9" spans="1:10" s="104" customFormat="1" ht="21.75" customHeight="1">
      <c r="A9" s="129" t="s">
        <v>27</v>
      </c>
      <c r="B9" s="6" t="s">
        <v>11</v>
      </c>
      <c r="C9" s="84">
        <f>C10</f>
        <v>175160</v>
      </c>
      <c r="D9" s="84">
        <f>D10</f>
        <v>283694.299818</v>
      </c>
      <c r="E9" s="84">
        <f>E10</f>
        <v>155928.212622</v>
      </c>
      <c r="F9" s="103">
        <f>(D9/C9)*100</f>
        <v>161.96294805777575</v>
      </c>
      <c r="G9" s="103">
        <f aca="true" t="shared" si="0" ref="G9:G15">D9/E9*100</f>
        <v>181.93904428682808</v>
      </c>
      <c r="J9" s="105"/>
    </row>
    <row r="10" spans="1:10" s="104" customFormat="1" ht="21.75" customHeight="1">
      <c r="A10" s="106" t="s">
        <v>12</v>
      </c>
      <c r="B10" s="107" t="s">
        <v>43</v>
      </c>
      <c r="C10" s="85">
        <f>C11+C17+C18+C19+C20+C21+C22+C23+C28</f>
        <v>175160</v>
      </c>
      <c r="D10" s="85">
        <f>D11+D17+D18+D19+D20+D21+D22+D23+D28</f>
        <v>283694.299818</v>
      </c>
      <c r="E10" s="85">
        <f>E11+E17+E18+E19+E20+E21+E22+E23+E28</f>
        <v>155928.212622</v>
      </c>
      <c r="F10" s="108">
        <f aca="true" t="shared" si="1" ref="F10:F30">(D10/C10)*100</f>
        <v>161.96294805777575</v>
      </c>
      <c r="G10" s="108">
        <f>D10/E10*100</f>
        <v>181.93904428682808</v>
      </c>
      <c r="I10" s="109"/>
      <c r="J10" s="105">
        <v>1E-06</v>
      </c>
    </row>
    <row r="11" spans="1:10" ht="21.75" customHeight="1">
      <c r="A11" s="110">
        <v>1</v>
      </c>
      <c r="B11" s="111" t="s">
        <v>13</v>
      </c>
      <c r="C11" s="86">
        <f>SUM(C12:C16)</f>
        <v>87000</v>
      </c>
      <c r="D11" s="86">
        <f>SUM(D12:D16)</f>
        <v>68406.756549</v>
      </c>
      <c r="E11" s="86">
        <f>SUM(E12:E16)</f>
        <v>60906.281741000006</v>
      </c>
      <c r="F11" s="112">
        <f t="shared" si="1"/>
        <v>78.62845580344828</v>
      </c>
      <c r="G11" s="112">
        <f t="shared" si="0"/>
        <v>112.31478033726516</v>
      </c>
      <c r="I11" s="113"/>
      <c r="J11" s="101"/>
    </row>
    <row r="12" spans="1:10" ht="21.75" customHeight="1">
      <c r="A12" s="110"/>
      <c r="B12" s="111" t="s">
        <v>14</v>
      </c>
      <c r="C12" s="86">
        <v>77960</v>
      </c>
      <c r="D12" s="87">
        <v>60492.228573</v>
      </c>
      <c r="E12" s="87">
        <v>54086.285049</v>
      </c>
      <c r="F12" s="112">
        <f t="shared" si="1"/>
        <v>77.59393095561826</v>
      </c>
      <c r="G12" s="112">
        <f t="shared" si="0"/>
        <v>111.84393329694669</v>
      </c>
      <c r="I12" s="113"/>
      <c r="J12" s="101"/>
    </row>
    <row r="13" spans="1:10" ht="21.75" customHeight="1">
      <c r="A13" s="110"/>
      <c r="B13" s="111" t="s">
        <v>15</v>
      </c>
      <c r="C13" s="86">
        <v>4950</v>
      </c>
      <c r="D13" s="87">
        <v>3483.1067519999997</v>
      </c>
      <c r="E13" s="87">
        <v>3514.943742</v>
      </c>
      <c r="F13" s="112">
        <f t="shared" si="1"/>
        <v>70.36579296969695</v>
      </c>
      <c r="G13" s="112">
        <f t="shared" si="0"/>
        <v>99.0942389882495</v>
      </c>
      <c r="I13" s="113"/>
      <c r="J13" s="101"/>
    </row>
    <row r="14" spans="1:10" ht="21.75" customHeight="1">
      <c r="A14" s="110"/>
      <c r="B14" s="111" t="s">
        <v>16</v>
      </c>
      <c r="C14" s="86">
        <v>90</v>
      </c>
      <c r="D14" s="87">
        <v>61.018891999999994</v>
      </c>
      <c r="E14" s="87">
        <v>49.578281</v>
      </c>
      <c r="F14" s="112">
        <f t="shared" si="1"/>
        <v>67.79876888888889</v>
      </c>
      <c r="G14" s="112">
        <f t="shared" si="0"/>
        <v>123.07585250888387</v>
      </c>
      <c r="I14" s="113"/>
      <c r="J14" s="101"/>
    </row>
    <row r="15" spans="1:10" ht="21.75" customHeight="1">
      <c r="A15" s="110"/>
      <c r="B15" s="111" t="s">
        <v>17</v>
      </c>
      <c r="C15" s="86">
        <v>4000</v>
      </c>
      <c r="D15" s="87">
        <v>4370.402332</v>
      </c>
      <c r="E15" s="87">
        <v>3255.4746689999997</v>
      </c>
      <c r="F15" s="112">
        <f t="shared" si="1"/>
        <v>109.26005829999998</v>
      </c>
      <c r="G15" s="112">
        <f t="shared" si="0"/>
        <v>134.24777571199712</v>
      </c>
      <c r="J15" s="101"/>
    </row>
    <row r="16" spans="1:10" ht="21.75" customHeight="1">
      <c r="A16" s="110"/>
      <c r="B16" s="111" t="s">
        <v>18</v>
      </c>
      <c r="C16" s="86"/>
      <c r="D16" s="87">
        <v>0</v>
      </c>
      <c r="E16" s="87">
        <v>0</v>
      </c>
      <c r="F16" s="112"/>
      <c r="G16" s="112"/>
      <c r="J16" s="101"/>
    </row>
    <row r="17" spans="1:10" ht="21.75" customHeight="1">
      <c r="A17" s="110">
        <v>2</v>
      </c>
      <c r="B17" s="111" t="s">
        <v>19</v>
      </c>
      <c r="C17" s="86">
        <v>8500</v>
      </c>
      <c r="D17" s="88">
        <v>21911.410334</v>
      </c>
      <c r="E17" s="88">
        <v>6196.02582</v>
      </c>
      <c r="F17" s="112">
        <f t="shared" si="1"/>
        <v>257.7812980470588</v>
      </c>
      <c r="G17" s="112">
        <f aca="true" t="shared" si="2" ref="G17:G30">D17/E17*100</f>
        <v>353.6365239678746</v>
      </c>
      <c r="J17" s="101"/>
    </row>
    <row r="18" spans="1:10" ht="21.75" customHeight="1">
      <c r="A18" s="110">
        <v>3</v>
      </c>
      <c r="B18" s="111" t="s">
        <v>20</v>
      </c>
      <c r="C18" s="86">
        <v>200</v>
      </c>
      <c r="D18" s="88">
        <v>174.80586599999998</v>
      </c>
      <c r="E18" s="88">
        <v>26.49861</v>
      </c>
      <c r="F18" s="112">
        <f t="shared" si="1"/>
        <v>87.40293299999999</v>
      </c>
      <c r="G18" s="112">
        <f t="shared" si="2"/>
        <v>659.6793794089576</v>
      </c>
      <c r="J18" s="101"/>
    </row>
    <row r="19" spans="1:10" ht="21.75" customHeight="1">
      <c r="A19" s="110">
        <v>4</v>
      </c>
      <c r="B19" s="111" t="s">
        <v>21</v>
      </c>
      <c r="C19" s="86">
        <v>3600</v>
      </c>
      <c r="D19" s="88">
        <v>2767.8485419999997</v>
      </c>
      <c r="E19" s="88">
        <v>2332.5114639999997</v>
      </c>
      <c r="F19" s="112">
        <f t="shared" si="1"/>
        <v>76.88468172222221</v>
      </c>
      <c r="G19" s="112">
        <f t="shared" si="2"/>
        <v>118.66387731503127</v>
      </c>
      <c r="J19" s="101"/>
    </row>
    <row r="20" spans="1:10" ht="21.75" customHeight="1">
      <c r="A20" s="110">
        <v>5</v>
      </c>
      <c r="B20" s="111" t="s">
        <v>22</v>
      </c>
      <c r="C20" s="86">
        <v>500</v>
      </c>
      <c r="D20" s="87">
        <v>8839.415090999999</v>
      </c>
      <c r="E20" s="87">
        <v>198.034272</v>
      </c>
      <c r="F20" s="112">
        <f t="shared" si="1"/>
        <v>1767.8830182</v>
      </c>
      <c r="G20" s="112">
        <f t="shared" si="2"/>
        <v>4463.5784512086875</v>
      </c>
      <c r="J20" s="114"/>
    </row>
    <row r="21" spans="1:10" ht="21.75" customHeight="1">
      <c r="A21" s="110">
        <v>6</v>
      </c>
      <c r="B21" s="111" t="s">
        <v>23</v>
      </c>
      <c r="C21" s="86">
        <v>20000</v>
      </c>
      <c r="D21" s="88">
        <v>54808.979029999995</v>
      </c>
      <c r="E21" s="88">
        <v>17113.024825</v>
      </c>
      <c r="F21" s="112">
        <f t="shared" si="1"/>
        <v>274.04489515</v>
      </c>
      <c r="G21" s="112">
        <f t="shared" si="2"/>
        <v>320.27639526316176</v>
      </c>
      <c r="J21" s="101"/>
    </row>
    <row r="22" spans="1:10" ht="21.75" customHeight="1">
      <c r="A22" s="110">
        <v>7</v>
      </c>
      <c r="B22" s="111" t="s">
        <v>24</v>
      </c>
      <c r="C22" s="86">
        <v>45000</v>
      </c>
      <c r="D22" s="88">
        <v>117021.749356</v>
      </c>
      <c r="E22" s="88">
        <v>60353.994677999995</v>
      </c>
      <c r="F22" s="112">
        <f t="shared" si="1"/>
        <v>260.04833190222223</v>
      </c>
      <c r="G22" s="112">
        <f t="shared" si="2"/>
        <v>193.89230154579366</v>
      </c>
      <c r="J22" s="101"/>
    </row>
    <row r="23" spans="1:10" ht="21.75" customHeight="1">
      <c r="A23" s="110">
        <v>8</v>
      </c>
      <c r="B23" s="111" t="s">
        <v>25</v>
      </c>
      <c r="C23" s="86">
        <v>10000</v>
      </c>
      <c r="D23" s="86">
        <f>SUM(D24:D27)</f>
        <v>9533.33505</v>
      </c>
      <c r="E23" s="86">
        <f>SUM(E24:E27)</f>
        <v>8561.841212</v>
      </c>
      <c r="F23" s="112">
        <f t="shared" si="1"/>
        <v>95.3333505</v>
      </c>
      <c r="G23" s="112">
        <f t="shared" si="2"/>
        <v>111.34678644399976</v>
      </c>
      <c r="J23" s="101"/>
    </row>
    <row r="24" spans="1:10" ht="21.75" customHeight="1">
      <c r="A24" s="110"/>
      <c r="B24" s="115" t="s">
        <v>26</v>
      </c>
      <c r="C24" s="116">
        <v>5000</v>
      </c>
      <c r="D24" s="86">
        <v>0</v>
      </c>
      <c r="E24" s="86"/>
      <c r="F24" s="112">
        <f t="shared" si="1"/>
        <v>0</v>
      </c>
      <c r="G24" s="112"/>
      <c r="J24" s="101"/>
    </row>
    <row r="25" spans="1:10" ht="21.75" customHeight="1">
      <c r="A25" s="110"/>
      <c r="B25" s="117" t="s">
        <v>83</v>
      </c>
      <c r="C25" s="118">
        <v>4000</v>
      </c>
      <c r="D25" s="86">
        <v>5753.646054</v>
      </c>
      <c r="E25" s="86">
        <v>5804.882648</v>
      </c>
      <c r="F25" s="112">
        <f t="shared" si="1"/>
        <v>143.84115135</v>
      </c>
      <c r="G25" s="112">
        <f t="shared" si="2"/>
        <v>99.11735349176003</v>
      </c>
      <c r="J25" s="101"/>
    </row>
    <row r="26" spans="1:10" ht="21.75" customHeight="1">
      <c r="A26" s="110"/>
      <c r="B26" s="119" t="s">
        <v>84</v>
      </c>
      <c r="C26" s="120">
        <v>1000</v>
      </c>
      <c r="D26" s="86">
        <v>1897.6305</v>
      </c>
      <c r="E26" s="86">
        <v>1685.3633539999998</v>
      </c>
      <c r="F26" s="112">
        <f t="shared" si="1"/>
        <v>189.76305</v>
      </c>
      <c r="G26" s="112">
        <f t="shared" si="2"/>
        <v>112.59474080151384</v>
      </c>
      <c r="J26" s="101"/>
    </row>
    <row r="27" spans="1:10" ht="21.75" customHeight="1">
      <c r="A27" s="110"/>
      <c r="B27" s="119" t="s">
        <v>90</v>
      </c>
      <c r="C27" s="120"/>
      <c r="D27" s="86">
        <v>1882.0584959999999</v>
      </c>
      <c r="E27" s="86">
        <v>1071.59521</v>
      </c>
      <c r="F27" s="112"/>
      <c r="G27" s="112"/>
      <c r="J27" s="101"/>
    </row>
    <row r="28" spans="1:10" ht="21.75" customHeight="1">
      <c r="A28" s="82">
        <v>9</v>
      </c>
      <c r="B28" s="80" t="s">
        <v>85</v>
      </c>
      <c r="C28" s="89">
        <v>360</v>
      </c>
      <c r="D28" s="89">
        <v>230</v>
      </c>
      <c r="E28" s="89">
        <v>240</v>
      </c>
      <c r="F28" s="112">
        <f t="shared" si="1"/>
        <v>63.888888888888886</v>
      </c>
      <c r="G28" s="112">
        <f t="shared" si="2"/>
        <v>95.83333333333334</v>
      </c>
      <c r="H28" s="79"/>
      <c r="J28" s="101"/>
    </row>
    <row r="29" spans="1:10" ht="21.75" customHeight="1">
      <c r="A29" s="83" t="s">
        <v>28</v>
      </c>
      <c r="B29" s="81" t="s">
        <v>36</v>
      </c>
      <c r="C29" s="121"/>
      <c r="D29" s="90"/>
      <c r="E29" s="90"/>
      <c r="F29" s="122"/>
      <c r="G29" s="122"/>
      <c r="J29" s="101"/>
    </row>
    <row r="30" spans="1:7" ht="31.5">
      <c r="A30" s="7" t="s">
        <v>29</v>
      </c>
      <c r="B30" s="8" t="s">
        <v>35</v>
      </c>
      <c r="C30" s="9">
        <v>152207</v>
      </c>
      <c r="D30" s="123">
        <v>251329.36789899998</v>
      </c>
      <c r="E30" s="123">
        <v>138545.38284099998</v>
      </c>
      <c r="F30" s="127">
        <f t="shared" si="1"/>
        <v>165.12339636087694</v>
      </c>
      <c r="G30" s="128">
        <f t="shared" si="2"/>
        <v>181.40580562503135</v>
      </c>
    </row>
    <row r="31" spans="4:7" ht="18.75" customHeight="1">
      <c r="D31" s="124"/>
      <c r="E31" s="124"/>
      <c r="F31" s="125"/>
      <c r="G31" s="124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M6" sqref="M6"/>
    </sheetView>
  </sheetViews>
  <sheetFormatPr defaultColWidth="10.00390625" defaultRowHeight="12.75"/>
  <cols>
    <col min="1" max="1" width="8.57421875" style="22" customWidth="1"/>
    <col min="2" max="2" width="46.00390625" style="22" customWidth="1"/>
    <col min="3" max="3" width="10.421875" style="22" customWidth="1"/>
    <col min="4" max="4" width="10.57421875" style="22" customWidth="1"/>
    <col min="5" max="5" width="9.28125" style="12" customWidth="1"/>
    <col min="6" max="6" width="10.28125" style="12" customWidth="1"/>
    <col min="7" max="7" width="10.57421875" style="22" hidden="1" customWidth="1"/>
    <col min="8" max="14" width="10.00390625" style="22" customWidth="1"/>
    <col min="15" max="19" width="7.28125" style="22" customWidth="1"/>
    <col min="20" max="21" width="15.28125" style="152" bestFit="1" customWidth="1"/>
    <col min="22" max="22" width="10.140625" style="152" bestFit="1" customWidth="1"/>
    <col min="23" max="23" width="15.28125" style="152" bestFit="1" customWidth="1"/>
    <col min="24" max="16384" width="10.00390625" style="22" customWidth="1"/>
  </cols>
  <sheetData>
    <row r="1" spans="1:7" ht="21" customHeight="1">
      <c r="A1" s="168" t="s">
        <v>34</v>
      </c>
      <c r="B1" s="168"/>
      <c r="C1" s="12"/>
      <c r="D1" s="168" t="s">
        <v>37</v>
      </c>
      <c r="E1" s="168"/>
      <c r="F1" s="168"/>
      <c r="G1" s="4"/>
    </row>
    <row r="2" spans="1:7" ht="17.25" customHeight="1">
      <c r="A2" s="168"/>
      <c r="B2" s="168"/>
      <c r="C2" s="12"/>
      <c r="D2" s="13"/>
      <c r="E2" s="4"/>
      <c r="F2" s="4"/>
      <c r="G2" s="13"/>
    </row>
    <row r="3" spans="1:7" ht="21" customHeight="1">
      <c r="A3" s="159" t="s">
        <v>94</v>
      </c>
      <c r="B3" s="159"/>
      <c r="C3" s="159"/>
      <c r="D3" s="159"/>
      <c r="E3" s="159"/>
      <c r="F3" s="159"/>
      <c r="G3" s="5"/>
    </row>
    <row r="4" spans="1:7" ht="22.5" customHeight="1">
      <c r="A4" s="170" t="s">
        <v>97</v>
      </c>
      <c r="B4" s="170"/>
      <c r="C4" s="170"/>
      <c r="D4" s="170"/>
      <c r="E4" s="170"/>
      <c r="F4" s="170"/>
      <c r="G4" s="23"/>
    </row>
    <row r="5" spans="1:7" ht="18.75" customHeight="1">
      <c r="A5" s="24"/>
      <c r="B5" s="24"/>
      <c r="C5" s="25"/>
      <c r="D5" s="185" t="s">
        <v>44</v>
      </c>
      <c r="E5" s="185"/>
      <c r="F5" s="185"/>
      <c r="G5" s="26"/>
    </row>
    <row r="6" spans="1:23" s="27" customFormat="1" ht="45" customHeight="1">
      <c r="A6" s="160" t="s">
        <v>1</v>
      </c>
      <c r="B6" s="160" t="s">
        <v>45</v>
      </c>
      <c r="C6" s="163" t="s">
        <v>46</v>
      </c>
      <c r="D6" s="163" t="s">
        <v>98</v>
      </c>
      <c r="E6" s="166" t="s">
        <v>47</v>
      </c>
      <c r="F6" s="167"/>
      <c r="G6" s="163" t="s">
        <v>101</v>
      </c>
      <c r="T6" s="153"/>
      <c r="U6" s="153"/>
      <c r="V6" s="153"/>
      <c r="W6" s="153"/>
    </row>
    <row r="7" spans="1:23" s="27" customFormat="1" ht="16.5">
      <c r="A7" s="161"/>
      <c r="B7" s="161"/>
      <c r="C7" s="183"/>
      <c r="D7" s="183"/>
      <c r="E7" s="163" t="s">
        <v>46</v>
      </c>
      <c r="F7" s="163" t="s">
        <v>48</v>
      </c>
      <c r="G7" s="183"/>
      <c r="T7" s="153"/>
      <c r="U7" s="153"/>
      <c r="V7" s="153"/>
      <c r="W7" s="153"/>
    </row>
    <row r="8" spans="1:23" s="27" customFormat="1" ht="36" customHeight="1">
      <c r="A8" s="162"/>
      <c r="B8" s="162"/>
      <c r="C8" s="184"/>
      <c r="D8" s="184"/>
      <c r="E8" s="165"/>
      <c r="F8" s="184"/>
      <c r="G8" s="184"/>
      <c r="T8" s="153"/>
      <c r="U8" s="153"/>
      <c r="V8" s="153"/>
      <c r="W8" s="153"/>
    </row>
    <row r="9" spans="1:23" s="31" customFormat="1" ht="20.25" customHeight="1">
      <c r="A9" s="28" t="s">
        <v>27</v>
      </c>
      <c r="B9" s="29" t="s">
        <v>29</v>
      </c>
      <c r="C9" s="28">
        <v>1</v>
      </c>
      <c r="D9" s="28">
        <f>C9+1</f>
        <v>2</v>
      </c>
      <c r="E9" s="30" t="s">
        <v>49</v>
      </c>
      <c r="F9" s="28">
        <v>4</v>
      </c>
      <c r="G9" s="28">
        <f>F9+1</f>
        <v>5</v>
      </c>
      <c r="T9" s="154"/>
      <c r="U9" s="154"/>
      <c r="V9" s="154"/>
      <c r="W9" s="154"/>
    </row>
    <row r="10" spans="1:23" s="25" customFormat="1" ht="21.75" customHeight="1">
      <c r="A10" s="32"/>
      <c r="B10" s="33" t="s">
        <v>50</v>
      </c>
      <c r="C10" s="34">
        <f>C11+C30</f>
        <v>397947</v>
      </c>
      <c r="D10" s="34">
        <f>D11+D30</f>
        <v>409258.811924</v>
      </c>
      <c r="E10" s="35">
        <f>D10/C10*100</f>
        <v>102.84254232950619</v>
      </c>
      <c r="F10" s="35">
        <f>D10/G10*100</f>
        <v>242.9408617538117</v>
      </c>
      <c r="G10" s="34">
        <f>G11+G30</f>
        <v>168460.26188</v>
      </c>
      <c r="T10" s="135"/>
      <c r="U10" s="135"/>
      <c r="V10" s="135"/>
      <c r="W10" s="135"/>
    </row>
    <row r="11" spans="1:23" s="25" customFormat="1" ht="21.75" customHeight="1">
      <c r="A11" s="10" t="s">
        <v>27</v>
      </c>
      <c r="B11" s="11" t="s">
        <v>38</v>
      </c>
      <c r="C11" s="36">
        <f>C12+C15</f>
        <v>397947</v>
      </c>
      <c r="D11" s="36">
        <f>+D12+D15+D27+D28+D29</f>
        <v>409258.811924</v>
      </c>
      <c r="E11" s="37">
        <f>D11/C11*100</f>
        <v>102.84254232950619</v>
      </c>
      <c r="F11" s="35">
        <f>D11/G11*100</f>
        <v>242.9408617538117</v>
      </c>
      <c r="G11" s="36">
        <f>G12+G15+G27+G28</f>
        <v>168460.26188</v>
      </c>
      <c r="P11" s="25">
        <v>1E-06</v>
      </c>
      <c r="T11" s="135"/>
      <c r="U11" s="135"/>
      <c r="V11" s="135"/>
      <c r="W11" s="135"/>
    </row>
    <row r="12" spans="1:23" s="25" customFormat="1" ht="21.75" customHeight="1">
      <c r="A12" s="10" t="s">
        <v>12</v>
      </c>
      <c r="B12" s="11" t="s">
        <v>51</v>
      </c>
      <c r="C12" s="36">
        <f>C13+C14</f>
        <v>53340</v>
      </c>
      <c r="D12" s="36">
        <f>D13+D14</f>
        <v>129202.828658</v>
      </c>
      <c r="E12" s="37">
        <f>D12/C12*100</f>
        <v>242.2250256055493</v>
      </c>
      <c r="F12" s="35">
        <f aca="true" t="shared" si="0" ref="F12:F28">D12/G12*100</f>
        <v>122.3482018238385</v>
      </c>
      <c r="G12" s="36">
        <f>G13+G14</f>
        <v>105602.556255</v>
      </c>
      <c r="T12" s="135"/>
      <c r="U12" s="135"/>
      <c r="V12" s="135"/>
      <c r="W12" s="135"/>
    </row>
    <row r="13" spans="1:23" s="25" customFormat="1" ht="21.75" customHeight="1">
      <c r="A13" s="14">
        <v>1</v>
      </c>
      <c r="B13" s="15" t="s">
        <v>39</v>
      </c>
      <c r="C13" s="38">
        <v>53340</v>
      </c>
      <c r="D13" s="38">
        <v>118702.828658</v>
      </c>
      <c r="E13" s="39">
        <f aca="true" t="shared" si="1" ref="E13:E26">D13/C13*100</f>
        <v>222.53998623547056</v>
      </c>
      <c r="F13" s="134">
        <f t="shared" si="0"/>
        <v>122.11904010692523</v>
      </c>
      <c r="G13" s="38">
        <v>97202.556255</v>
      </c>
      <c r="T13" s="135"/>
      <c r="U13" s="135"/>
      <c r="V13" s="135"/>
      <c r="W13" s="135"/>
    </row>
    <row r="14" spans="1:23" s="25" customFormat="1" ht="21.75" customHeight="1">
      <c r="A14" s="16">
        <v>2</v>
      </c>
      <c r="B14" s="17" t="s">
        <v>40</v>
      </c>
      <c r="C14" s="40"/>
      <c r="D14" s="38">
        <v>10500</v>
      </c>
      <c r="E14" s="37"/>
      <c r="F14" s="134">
        <f>D14/G14*100</f>
        <v>125</v>
      </c>
      <c r="G14" s="40">
        <v>8400</v>
      </c>
      <c r="T14" s="135"/>
      <c r="U14" s="135"/>
      <c r="V14" s="135"/>
      <c r="W14" s="135"/>
    </row>
    <row r="15" spans="1:23" s="41" customFormat="1" ht="21.75" customHeight="1">
      <c r="A15" s="10" t="s">
        <v>28</v>
      </c>
      <c r="B15" s="11" t="s">
        <v>30</v>
      </c>
      <c r="C15" s="36">
        <v>344607</v>
      </c>
      <c r="D15" s="36">
        <v>183196.474242</v>
      </c>
      <c r="E15" s="37">
        <f t="shared" si="1"/>
        <v>53.16098461203632</v>
      </c>
      <c r="F15" s="35">
        <f t="shared" si="0"/>
        <v>325.90213116877493</v>
      </c>
      <c r="G15" s="36">
        <v>56212.113</v>
      </c>
      <c r="T15" s="155"/>
      <c r="U15" s="155"/>
      <c r="V15" s="155"/>
      <c r="W15" s="155"/>
    </row>
    <row r="16" spans="1:23" s="25" customFormat="1" ht="21.75" customHeight="1">
      <c r="A16" s="10"/>
      <c r="B16" s="18" t="s">
        <v>41</v>
      </c>
      <c r="C16" s="40"/>
      <c r="D16" s="40"/>
      <c r="E16" s="42"/>
      <c r="F16" s="35"/>
      <c r="G16" s="40"/>
      <c r="T16" s="135"/>
      <c r="U16" s="135"/>
      <c r="V16" s="135"/>
      <c r="W16" s="135"/>
    </row>
    <row r="17" spans="1:23" s="25" customFormat="1" ht="21.75" customHeight="1">
      <c r="A17" s="14">
        <v>1</v>
      </c>
      <c r="B17" s="19" t="s">
        <v>42</v>
      </c>
      <c r="C17" s="43">
        <v>195530</v>
      </c>
      <c r="D17" s="43">
        <v>128920.65831</v>
      </c>
      <c r="E17" s="39">
        <f t="shared" si="1"/>
        <v>65.93395300465401</v>
      </c>
      <c r="F17" s="134">
        <f t="shared" si="0"/>
        <v>103.73263792048706</v>
      </c>
      <c r="G17" s="43">
        <v>124281.67343899999</v>
      </c>
      <c r="O17"/>
      <c r="P17"/>
      <c r="Q17"/>
      <c r="R17"/>
      <c r="S17"/>
      <c r="T17" s="156"/>
      <c r="U17" s="156"/>
      <c r="V17" s="156"/>
      <c r="W17" s="156"/>
    </row>
    <row r="18" spans="1:23" s="25" customFormat="1" ht="21.75" customHeight="1">
      <c r="A18" s="14">
        <f>A17+1</f>
        <v>2</v>
      </c>
      <c r="B18" s="19" t="s">
        <v>52</v>
      </c>
      <c r="C18" s="43">
        <v>130</v>
      </c>
      <c r="D18" s="40">
        <v>0</v>
      </c>
      <c r="E18" s="39">
        <f t="shared" si="1"/>
        <v>0</v>
      </c>
      <c r="F18" s="134"/>
      <c r="G18" s="40">
        <v>0</v>
      </c>
      <c r="O18"/>
      <c r="P18"/>
      <c r="Q18"/>
      <c r="R18"/>
      <c r="S18"/>
      <c r="T18" s="156"/>
      <c r="U18" s="156"/>
      <c r="V18" s="156"/>
      <c r="W18" s="156"/>
    </row>
    <row r="19" spans="1:23" s="25" customFormat="1" ht="21.75" customHeight="1">
      <c r="A19" s="14">
        <f aca="true" t="shared" si="2" ref="A19:A24">A18+1</f>
        <v>3</v>
      </c>
      <c r="B19" s="19" t="s">
        <v>53</v>
      </c>
      <c r="C19" s="43">
        <v>2544</v>
      </c>
      <c r="D19" s="40">
        <v>1963.2910499999998</v>
      </c>
      <c r="E19" s="39">
        <f t="shared" si="1"/>
        <v>77.17339033018867</v>
      </c>
      <c r="F19" s="134">
        <f t="shared" si="0"/>
        <v>89.68203751684457</v>
      </c>
      <c r="G19" s="40">
        <v>2189.16865</v>
      </c>
      <c r="O19"/>
      <c r="P19"/>
      <c r="Q19"/>
      <c r="R19"/>
      <c r="S19"/>
      <c r="T19" s="156"/>
      <c r="U19" s="156"/>
      <c r="V19" s="156"/>
      <c r="W19" s="156"/>
    </row>
    <row r="20" spans="1:23" s="25" customFormat="1" ht="21.75" customHeight="1">
      <c r="A20" s="14">
        <f t="shared" si="2"/>
        <v>4</v>
      </c>
      <c r="B20" s="19" t="s">
        <v>54</v>
      </c>
      <c r="C20" s="43">
        <v>1192</v>
      </c>
      <c r="D20" s="44">
        <v>795.360818</v>
      </c>
      <c r="E20" s="39">
        <f t="shared" si="1"/>
        <v>66.72490083892617</v>
      </c>
      <c r="F20" s="134">
        <f t="shared" si="0"/>
        <v>96.92768025383094</v>
      </c>
      <c r="G20" s="44">
        <v>820.5713949999999</v>
      </c>
      <c r="O20"/>
      <c r="P20"/>
      <c r="Q20"/>
      <c r="R20"/>
      <c r="S20"/>
      <c r="T20" s="156"/>
      <c r="U20" s="156"/>
      <c r="V20" s="156"/>
      <c r="W20" s="156"/>
    </row>
    <row r="21" spans="1:23" s="25" customFormat="1" ht="21.75" customHeight="1">
      <c r="A21" s="14">
        <f t="shared" si="2"/>
        <v>5</v>
      </c>
      <c r="B21" s="19" t="s">
        <v>55</v>
      </c>
      <c r="C21" s="43">
        <v>795</v>
      </c>
      <c r="D21" s="44">
        <v>458.55799299999995</v>
      </c>
      <c r="E21" s="39">
        <f>D22/C21*100</f>
        <v>86.6846196226415</v>
      </c>
      <c r="F21" s="134">
        <f t="shared" si="0"/>
        <v>95.17153066518756</v>
      </c>
      <c r="G21" s="44">
        <v>481.822652</v>
      </c>
      <c r="O21"/>
      <c r="P21"/>
      <c r="Q21"/>
      <c r="R21"/>
      <c r="S21"/>
      <c r="T21" s="156"/>
      <c r="U21" s="156"/>
      <c r="V21" s="156"/>
      <c r="W21" s="156"/>
    </row>
    <row r="22" spans="1:23" s="25" customFormat="1" ht="21.75" customHeight="1">
      <c r="A22" s="14">
        <f t="shared" si="2"/>
        <v>6</v>
      </c>
      <c r="B22" s="19" t="s">
        <v>56</v>
      </c>
      <c r="C22" s="40">
        <v>696</v>
      </c>
      <c r="D22" s="44">
        <v>689.1427259999999</v>
      </c>
      <c r="E22" s="39">
        <f>D21/C22*100</f>
        <v>65.88476910919539</v>
      </c>
      <c r="F22" s="134">
        <f t="shared" si="0"/>
        <v>149.61984326179538</v>
      </c>
      <c r="G22" s="44">
        <v>460.595808</v>
      </c>
      <c r="T22" s="135"/>
      <c r="U22" s="135"/>
      <c r="V22" s="135"/>
      <c r="W22" s="135"/>
    </row>
    <row r="23" spans="1:23" s="25" customFormat="1" ht="21.75" customHeight="1">
      <c r="A23" s="14">
        <f t="shared" si="2"/>
        <v>7</v>
      </c>
      <c r="B23" s="19" t="s">
        <v>57</v>
      </c>
      <c r="C23" s="43">
        <v>3001</v>
      </c>
      <c r="D23" s="40">
        <v>1068.921877</v>
      </c>
      <c r="E23" s="39">
        <f t="shared" si="1"/>
        <v>35.61885628123959</v>
      </c>
      <c r="F23" s="134">
        <f t="shared" si="0"/>
        <v>432.9022204420321</v>
      </c>
      <c r="G23" s="40">
        <v>246.91993399999998</v>
      </c>
      <c r="T23" s="135"/>
      <c r="U23" s="135"/>
      <c r="V23" s="135"/>
      <c r="W23" s="135"/>
    </row>
    <row r="24" spans="1:23" s="25" customFormat="1" ht="21.75" customHeight="1">
      <c r="A24" s="14">
        <f t="shared" si="2"/>
        <v>8</v>
      </c>
      <c r="B24" s="19" t="s">
        <v>58</v>
      </c>
      <c r="C24" s="43">
        <v>21705</v>
      </c>
      <c r="D24" s="40">
        <v>6955.263943</v>
      </c>
      <c r="E24" s="39">
        <f t="shared" si="1"/>
        <v>32.044524040543656</v>
      </c>
      <c r="F24" s="134">
        <f t="shared" si="0"/>
        <v>70.91347455931837</v>
      </c>
      <c r="G24" s="40">
        <v>9808.099216999999</v>
      </c>
      <c r="T24" s="135"/>
      <c r="U24" s="135"/>
      <c r="V24" s="135"/>
      <c r="W24" s="135"/>
    </row>
    <row r="25" spans="1:23" s="25" customFormat="1" ht="36" customHeight="1">
      <c r="A25" s="16">
        <v>9</v>
      </c>
      <c r="B25" s="45" t="s">
        <v>59</v>
      </c>
      <c r="C25" s="46">
        <v>26937</v>
      </c>
      <c r="D25" s="47">
        <v>18732.633872</v>
      </c>
      <c r="E25" s="48">
        <f t="shared" si="1"/>
        <v>69.542391030924</v>
      </c>
      <c r="F25" s="134">
        <f t="shared" si="0"/>
        <v>87.02145899262112</v>
      </c>
      <c r="G25" s="47">
        <v>21526.453461999998</v>
      </c>
      <c r="T25" s="135"/>
      <c r="U25" s="135"/>
      <c r="V25" s="135"/>
      <c r="W25" s="135"/>
    </row>
    <row r="26" spans="1:23" s="25" customFormat="1" ht="21.75" customHeight="1">
      <c r="A26" s="14">
        <v>10</v>
      </c>
      <c r="B26" s="19" t="s">
        <v>60</v>
      </c>
      <c r="C26" s="43">
        <v>27101</v>
      </c>
      <c r="D26" s="40">
        <v>20469.990074999998</v>
      </c>
      <c r="E26" s="39">
        <f t="shared" si="1"/>
        <v>75.53223155972103</v>
      </c>
      <c r="F26" s="134">
        <f t="shared" si="0"/>
        <v>78.13374900347134</v>
      </c>
      <c r="G26" s="40">
        <v>26198.653381</v>
      </c>
      <c r="T26" s="135"/>
      <c r="U26" s="135"/>
      <c r="V26" s="135"/>
      <c r="W26" s="135"/>
    </row>
    <row r="27" spans="1:23" s="41" customFormat="1" ht="21.75" customHeight="1">
      <c r="A27" s="10" t="s">
        <v>61</v>
      </c>
      <c r="B27" s="11" t="s">
        <v>86</v>
      </c>
      <c r="C27" s="130"/>
      <c r="D27" s="36">
        <f>+'93'!D30</f>
        <v>67352.100075</v>
      </c>
      <c r="E27" s="37"/>
      <c r="F27" s="133">
        <f t="shared" si="0"/>
        <v>1078.3940631254347</v>
      </c>
      <c r="G27" s="36">
        <v>6245.592624999999</v>
      </c>
      <c r="T27" s="155"/>
      <c r="U27" s="155"/>
      <c r="V27" s="155"/>
      <c r="W27" s="155"/>
    </row>
    <row r="28" spans="1:23" s="41" customFormat="1" ht="21.75" customHeight="1">
      <c r="A28" s="10" t="s">
        <v>87</v>
      </c>
      <c r="B28" s="11" t="s">
        <v>31</v>
      </c>
      <c r="C28" s="130"/>
      <c r="D28" s="36">
        <f>+'93'!D29</f>
        <v>1228.9365</v>
      </c>
      <c r="E28" s="37"/>
      <c r="F28" s="35">
        <f t="shared" si="0"/>
        <v>307.234125</v>
      </c>
      <c r="G28" s="36">
        <v>400</v>
      </c>
      <c r="T28" s="155"/>
      <c r="U28" s="155"/>
      <c r="V28" s="155"/>
      <c r="W28" s="155"/>
    </row>
    <row r="29" spans="1:23" s="41" customFormat="1" ht="21.75" customHeight="1">
      <c r="A29" s="10" t="s">
        <v>88</v>
      </c>
      <c r="B29" s="11" t="s">
        <v>82</v>
      </c>
      <c r="C29" s="130"/>
      <c r="D29" s="36">
        <f>+'93'!D31</f>
        <v>28278.472448999997</v>
      </c>
      <c r="E29" s="37"/>
      <c r="F29" s="35"/>
      <c r="G29" s="36">
        <v>33453.788348999995</v>
      </c>
      <c r="T29" s="155"/>
      <c r="U29" s="155"/>
      <c r="V29" s="155"/>
      <c r="W29" s="155"/>
    </row>
    <row r="30" spans="1:23" s="25" customFormat="1" ht="35.25" customHeight="1">
      <c r="A30" s="49" t="s">
        <v>29</v>
      </c>
      <c r="B30" s="50" t="s">
        <v>62</v>
      </c>
      <c r="C30" s="40"/>
      <c r="D30" s="40"/>
      <c r="E30" s="51"/>
      <c r="F30" s="39"/>
      <c r="G30" s="40"/>
      <c r="T30" s="135"/>
      <c r="U30" s="135"/>
      <c r="V30" s="135"/>
      <c r="W30" s="135"/>
    </row>
    <row r="31" spans="1:23" s="25" customFormat="1" ht="21.75" customHeight="1">
      <c r="A31" s="52">
        <v>1</v>
      </c>
      <c r="B31" s="19" t="s">
        <v>63</v>
      </c>
      <c r="C31" s="53"/>
      <c r="D31" s="53"/>
      <c r="E31" s="54"/>
      <c r="F31" s="54"/>
      <c r="G31" s="53"/>
      <c r="T31" s="135"/>
      <c r="U31" s="135"/>
      <c r="V31" s="135"/>
      <c r="W31" s="135"/>
    </row>
    <row r="32" spans="1:23" s="25" customFormat="1" ht="21.75" customHeight="1">
      <c r="A32" s="52">
        <v>2</v>
      </c>
      <c r="B32" s="19" t="s">
        <v>64</v>
      </c>
      <c r="C32" s="53"/>
      <c r="D32" s="53"/>
      <c r="E32" s="54"/>
      <c r="F32" s="54"/>
      <c r="G32" s="53"/>
      <c r="T32" s="135"/>
      <c r="U32" s="135"/>
      <c r="V32" s="135"/>
      <c r="W32" s="135"/>
    </row>
    <row r="33" spans="1:23" s="25" customFormat="1" ht="21.75" customHeight="1">
      <c r="A33" s="55">
        <v>3</v>
      </c>
      <c r="B33" s="56" t="s">
        <v>65</v>
      </c>
      <c r="C33" s="57"/>
      <c r="D33" s="57"/>
      <c r="E33" s="58"/>
      <c r="F33" s="58"/>
      <c r="G33" s="57"/>
      <c r="T33" s="135"/>
      <c r="U33" s="135"/>
      <c r="V33" s="135"/>
      <c r="W33" s="135"/>
    </row>
    <row r="34" spans="1:7" ht="12.75" customHeight="1">
      <c r="A34" s="25"/>
      <c r="B34" s="25"/>
      <c r="C34" s="25"/>
      <c r="D34" s="25"/>
      <c r="G34" s="25"/>
    </row>
    <row r="35" spans="1:7" ht="18.75">
      <c r="A35" s="25"/>
      <c r="B35" s="25"/>
      <c r="C35" s="158"/>
      <c r="D35" s="158"/>
      <c r="E35" s="158"/>
      <c r="F35" s="158"/>
      <c r="G35" s="12"/>
    </row>
    <row r="36" spans="3:7" ht="18.75">
      <c r="C36" s="159"/>
      <c r="D36" s="159"/>
      <c r="E36" s="159"/>
      <c r="F36" s="159"/>
      <c r="G36" s="12"/>
    </row>
  </sheetData>
  <sheetProtection/>
  <mergeCells count="16">
    <mergeCell ref="G6:G8"/>
    <mergeCell ref="A1:B1"/>
    <mergeCell ref="A2:B2"/>
    <mergeCell ref="A3:F3"/>
    <mergeCell ref="A4:F4"/>
    <mergeCell ref="D5:F5"/>
    <mergeCell ref="D1:F1"/>
    <mergeCell ref="C35:F35"/>
    <mergeCell ref="C36:F36"/>
    <mergeCell ref="A6:A8"/>
    <mergeCell ref="B6:B8"/>
    <mergeCell ref="C6:C8"/>
    <mergeCell ref="D6:D8"/>
    <mergeCell ref="E6:F6"/>
    <mergeCell ref="E7:E8"/>
    <mergeCell ref="F7:F8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2022-04-26T02:55:39Z</cp:lastPrinted>
  <dcterms:created xsi:type="dcterms:W3CDTF">2015-03-21T09:25:15Z</dcterms:created>
  <dcterms:modified xsi:type="dcterms:W3CDTF">2022-10-03T09:14:44Z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