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2"/>
  </bookViews>
  <sheets>
    <sheet name="93" sheetId="1" r:id="rId1"/>
    <sheet name="94" sheetId="2" r:id="rId2"/>
    <sheet name="95.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<sst xmlns="http://schemas.openxmlformats.org/spreadsheetml/2006/main" count="134" uniqueCount="102">
  <si>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</si>
  <si>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</si>
  <si>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</si>
  <si>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</si>
  <si>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</si>
  <si>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</si>
  <si>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</si>
  <si>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</si>
  <si>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</si>
  <si>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</si>
  <si>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</si>
  <si>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</si>
  <si>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</si>
  <si>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</si>
  <si>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</si>
  <si>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</si>
  <si>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</si>
  <si>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</si>
  <si>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</si>
  <si>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</si>
  <si>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</si>
  <si>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</si>
  <si>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</si>
  <si>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</si>
  <si>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</si>
  <si>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</si>
  <si>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Thu phạt ATGT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</si>
  <si>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</si>
  <si>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</si>
  <si>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</si>
  <si>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</si>
  <si>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</si>
  <si>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</si>
  <si>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</si>
  <si>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</si>
  <si>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</si>
  <si>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</si>
  <si>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</si>
  <si>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</si>
  <si>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</si>
  <si>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</si>
  <si>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</si>
  <si>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</si>
  <si>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</si>
  <si>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</si>
  <si>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</si>
  <si>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</si>
  <si>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So sánh ước thực hiện với (%)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</si>
  <si>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</si>
  <si>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</si>
  <si>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</si>
  <si>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</si>
  <si>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</si>
  <si>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</si>
  <si>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</si>
  <si>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</si>
  <si>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</si>
  <si>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</si>
  <si>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</si>
  <si>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</si>
  <si>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</si>
  <si>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</si>
  <si>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</si>
  <si>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</si>
  <si>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</si>
  <si>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</si>
  <si>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</si>
  <si>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 xml:space="preserve">So sánh ước thực hiện với (%)
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</si>
  <si>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</si>
  <si>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</si>
  <si>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</si>
  <si>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</si>
  <si>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</si>
  <si>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</si>
  <si>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</si>
  <si>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CCTL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</si>
  <si>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</si>
  <si>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</si>
  <si>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</si>
  <si>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</si>
  <si>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</si>
  <si>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ủy thác NHCS</t>
  </si>
  <si>
    <t>Chi bổ sung ngân sách cấp dưới</t>
  </si>
  <si>
    <t>Thu khác NS huyện</t>
  </si>
  <si>
    <t>Thu khác ngân sách xã</t>
  </si>
  <si>
    <t>Thu từ quỹ đất công ích, hoa lợi công sản khác</t>
  </si>
  <si>
    <t xml:space="preserve">Chi tạm ứng ngân sách </t>
  </si>
  <si>
    <t xml:space="preserve">IV </t>
  </si>
  <si>
    <t xml:space="preserve">VI </t>
  </si>
  <si>
    <t>DỰ TOÁN 2022</t>
  </si>
  <si>
    <t>CÙNG KỲ
NĂM 2021</t>
  </si>
  <si>
    <t>CÂN ĐỐI NGÂN SÁCH HUYỆN 6 THÁNG ĐẦU NĂM 2022</t>
  </si>
  <si>
    <t>(Kèm theo Báo cáo số      /BC-UBND ngày       /7/2022 của UBND huyện)</t>
  </si>
  <si>
    <t xml:space="preserve"> THỰC HIỆN THU NGÂN SÁCH NHÀ NƯỚC 6 THÁNG ĐẦU NĂM 2022</t>
  </si>
  <si>
    <t xml:space="preserve"> THỰC HIỆN CHI NGÂN SÁCH HUYỆN 6 THÁNG ĐẦU NĂM 2022</t>
  </si>
  <si>
    <t>THỰC HIỆN 6 THÁNG</t>
  </si>
  <si>
    <t>Thực hiện 6 tháng</t>
  </si>
  <si>
    <t>Phạt VPHC LV Thuế, PNC</t>
  </si>
  <si>
    <t>Thu tạm ứng ngân sách cấp trên</t>
  </si>
  <si>
    <t xml:space="preserve">Chi tạo lập quỹ phát triển đất </t>
  </si>
  <si>
    <t>Chi hỗ trợ quỹ hỗ trợ nông dân</t>
  </si>
  <si>
    <t>Thực hiện 6 thang 2021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</si>
</sst>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1" fontId="2" fillId="0" borderId="15" xfId="42" applyFont="1" applyFill="1" applyBorder="1" applyAlignment="1">
      <alignment/>
    </xf>
    <xf numFmtId="171" fontId="2" fillId="0" borderId="17" xfId="42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71" fontId="2" fillId="0" borderId="20" xfId="42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1" fontId="12" fillId="0" borderId="16" xfId="42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4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7" fontId="7" fillId="0" borderId="23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4" fillId="33" borderId="10" xfId="42" applyNumberFormat="1" applyFont="1" applyFill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171" fontId="4" fillId="0" borderId="10" xfId="42" applyFont="1" applyBorder="1" applyAlignment="1">
      <alignment vertical="center"/>
    </xf>
    <xf numFmtId="171" fontId="7" fillId="0" borderId="10" xfId="42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9" fontId="4" fillId="0" borderId="11" xfId="0" applyNumberFormat="1" applyFont="1" applyFill="1" applyBorder="1" applyAlignment="1">
      <alignment vertical="center" wrapText="1"/>
    </xf>
    <xf numFmtId="171" fontId="10" fillId="0" borderId="0" xfId="42" applyFont="1" applyFill="1" applyAlignment="1">
      <alignment/>
    </xf>
    <xf numFmtId="43" fontId="10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7" xfId="42" applyNumberFormat="1" applyFont="1" applyBorder="1" applyAlignment="1">
      <alignment horizontal="center" vertical="center" wrapText="1"/>
    </xf>
    <xf numFmtId="177" fontId="2" fillId="0" borderId="17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7" xfId="42" applyNumberFormat="1" applyFont="1" applyFill="1" applyBorder="1" applyAlignment="1">
      <alignment horizontal="center" vertical="center" wrapText="1"/>
    </xf>
    <xf numFmtId="177" fontId="2" fillId="33" borderId="17" xfId="42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%20NGAN%20SACH%20XA%20NAM%202020\XA\BAO%20CAO\BAO%20CAO%20THU-%20CHI%20NGAN%20SACH%20HUYEN%202020\BIEU%20BAO%20CAO%20NS%20QUY%2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-NGAN%20SACH%20NAM%202021%20MOI\A-NGAN%20SACH%20NAM%202021%20TONG%20HOP\CONG%20KHAI%20DU%20TOAN%20NAM%202021\BAO%20CAO\BAO%20CAO%20CONG%20KHAI%20DU%20TOAN%20QUY%20I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1"/>
      <sheetName val="Bieu 2"/>
      <sheetName val="bieu 3"/>
    </sheetNames>
    <sheetDataSet>
      <sheetData sheetId="1">
        <row r="9">
          <cell r="D9">
            <v>178377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."/>
    </sheetNames>
    <sheetDataSet>
      <sheetData sheetId="0">
        <row r="13">
          <cell r="D13">
            <v>57826.27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J6" sqref="J6"/>
    </sheetView>
  </sheetViews>
  <sheetFormatPr defaultColWidth="10.00390625" defaultRowHeight="12.75"/>
  <cols>
    <col min="1" max="1" width="5.7109375" style="22" customWidth="1"/>
    <col min="2" max="2" width="47.00390625" style="22" customWidth="1"/>
    <col min="3" max="3" width="10.57421875" style="22" customWidth="1"/>
    <col min="4" max="4" width="11.00390625" style="22" customWidth="1"/>
    <col min="5" max="5" width="11.421875" style="22" customWidth="1"/>
    <col min="6" max="6" width="10.28125" style="22" customWidth="1"/>
    <col min="7" max="7" width="0" style="22" hidden="1" customWidth="1"/>
    <col min="8" max="9" width="10.00390625" style="22" customWidth="1"/>
    <col min="10" max="10" width="26.421875" style="22" customWidth="1"/>
    <col min="11" max="11" width="10.00390625" style="22" customWidth="1"/>
    <col min="12" max="12" width="11.57421875" style="22" bestFit="1" customWidth="1"/>
    <col min="13" max="16384" width="10.00390625" style="22" customWidth="1"/>
  </cols>
  <sheetData>
    <row r="1" spans="1:6" ht="18.75" customHeight="1">
      <c r="A1" s="147" t="s">
        <v>34</v>
      </c>
      <c r="B1" s="147"/>
      <c r="C1" s="59"/>
      <c r="D1" s="148" t="s">
        <v>66</v>
      </c>
      <c r="E1" s="147"/>
      <c r="F1" s="147"/>
    </row>
    <row r="2" spans="1:6" ht="18.75" customHeight="1">
      <c r="A2" s="147"/>
      <c r="B2" s="147"/>
      <c r="C2" s="59"/>
      <c r="D2" s="59"/>
      <c r="E2" s="59"/>
      <c r="F2" s="59"/>
    </row>
    <row r="3" spans="1:6" ht="21" customHeight="1">
      <c r="A3" s="149" t="s">
        <v>91</v>
      </c>
      <c r="B3" s="149"/>
      <c r="C3" s="149"/>
      <c r="D3" s="149"/>
      <c r="E3" s="149"/>
      <c r="F3" s="149"/>
    </row>
    <row r="4" spans="1:11" ht="18" customHeight="1">
      <c r="A4" s="150" t="s">
        <v>92</v>
      </c>
      <c r="B4" s="150"/>
      <c r="C4" s="150"/>
      <c r="D4" s="150"/>
      <c r="E4" s="150"/>
      <c r="F4" s="150"/>
      <c r="G4" s="60"/>
      <c r="H4" s="60"/>
      <c r="I4" s="60"/>
      <c r="J4" s="60"/>
      <c r="K4" s="60"/>
    </row>
    <row r="5" spans="1:11" ht="19.5" customHeight="1">
      <c r="A5" s="61"/>
      <c r="B5" s="61"/>
      <c r="C5" s="61"/>
      <c r="D5" s="61"/>
      <c r="E5" s="151" t="s">
        <v>44</v>
      </c>
      <c r="F5" s="151"/>
      <c r="G5" s="60"/>
      <c r="H5" s="60"/>
      <c r="I5" s="60"/>
      <c r="J5" s="60"/>
      <c r="K5" s="60"/>
    </row>
    <row r="6" spans="1:6" s="27" customFormat="1" ht="48.75" customHeight="1">
      <c r="A6" s="153" t="s">
        <v>1</v>
      </c>
      <c r="B6" s="153" t="s">
        <v>45</v>
      </c>
      <c r="C6" s="156" t="s">
        <v>46</v>
      </c>
      <c r="D6" s="156" t="s">
        <v>96</v>
      </c>
      <c r="E6" s="159" t="s">
        <v>67</v>
      </c>
      <c r="F6" s="160"/>
    </row>
    <row r="7" spans="1:6" s="27" customFormat="1" ht="17.25" customHeight="1">
      <c r="A7" s="154"/>
      <c r="B7" s="154"/>
      <c r="C7" s="157"/>
      <c r="D7" s="157"/>
      <c r="E7" s="156" t="s">
        <v>46</v>
      </c>
      <c r="F7" s="156" t="s">
        <v>48</v>
      </c>
    </row>
    <row r="8" spans="1:6" s="27" customFormat="1" ht="50.25" customHeight="1">
      <c r="A8" s="155"/>
      <c r="B8" s="155"/>
      <c r="C8" s="158"/>
      <c r="D8" s="158"/>
      <c r="E8" s="158"/>
      <c r="F8" s="158"/>
    </row>
    <row r="9" spans="1:6" s="31" customFormat="1" ht="17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49</v>
      </c>
      <c r="F9" s="28">
        <v>4</v>
      </c>
    </row>
    <row r="10" spans="1:6" s="25" customFormat="1" ht="24" customHeight="1">
      <c r="A10" s="62" t="s">
        <v>27</v>
      </c>
      <c r="B10" s="63" t="s">
        <v>68</v>
      </c>
      <c r="C10" s="64">
        <f>C11</f>
        <v>175160</v>
      </c>
      <c r="D10" s="64">
        <f>D11</f>
        <v>179894.924157</v>
      </c>
      <c r="E10" s="65">
        <f>E11</f>
        <v>102.70319945021696</v>
      </c>
      <c r="F10" s="65">
        <f>F11</f>
        <v>149.3151760931275</v>
      </c>
    </row>
    <row r="11" spans="1:7" s="25" customFormat="1" ht="24" customHeight="1">
      <c r="A11" s="10"/>
      <c r="B11" s="66" t="s">
        <v>43</v>
      </c>
      <c r="C11" s="38">
        <v>175160</v>
      </c>
      <c r="D11" s="38">
        <v>179894.924157</v>
      </c>
      <c r="E11" s="67">
        <f>(D11/C11)*100</f>
        <v>102.70319945021696</v>
      </c>
      <c r="F11" s="67">
        <f>+D11/G11*100</f>
        <v>149.3151760931275</v>
      </c>
      <c r="G11" s="25">
        <v>120480</v>
      </c>
    </row>
    <row r="12" spans="1:6" s="25" customFormat="1" ht="24" customHeight="1">
      <c r="A12" s="10" t="s">
        <v>29</v>
      </c>
      <c r="B12" s="11" t="s">
        <v>69</v>
      </c>
      <c r="C12" s="36">
        <f>C13+C14+C19+C20</f>
        <v>344607</v>
      </c>
      <c r="D12" s="36">
        <f>D13+D14+D19+D20</f>
        <v>460135.542631</v>
      </c>
      <c r="E12" s="68">
        <f>D12/C12*100</f>
        <v>133.52472312837523</v>
      </c>
      <c r="F12" s="68">
        <f>+D12/'[1]Bieu 2'!$D$9*100</f>
        <v>257.956767201489</v>
      </c>
    </row>
    <row r="13" spans="1:7" s="25" customFormat="1" ht="24" customHeight="1">
      <c r="A13" s="52">
        <v>1</v>
      </c>
      <c r="B13" s="19" t="s">
        <v>70</v>
      </c>
      <c r="C13" s="38">
        <v>152207</v>
      </c>
      <c r="D13" s="132">
        <f>162200.322503</f>
        <v>162200.322503</v>
      </c>
      <c r="E13" s="67">
        <f aca="true" t="shared" si="0" ref="E13:E25">D13/C13*100</f>
        <v>106.56561295012715</v>
      </c>
      <c r="F13" s="67">
        <f>+D13/G13*100</f>
        <v>150.81527722526477</v>
      </c>
      <c r="G13" s="25">
        <v>107549</v>
      </c>
    </row>
    <row r="14" spans="1:7" s="25" customFormat="1" ht="24" customHeight="1">
      <c r="A14" s="52">
        <v>2</v>
      </c>
      <c r="B14" s="19" t="s">
        <v>71</v>
      </c>
      <c r="C14" s="38">
        <f>+C15+C16+C18</f>
        <v>192400</v>
      </c>
      <c r="D14" s="38">
        <f>+D15+D16+D18+D17</f>
        <v>230330.71</v>
      </c>
      <c r="E14" s="67">
        <f>D14/C14*100</f>
        <v>119.71450623700623</v>
      </c>
      <c r="F14" s="67">
        <f>+D14/G14*100</f>
        <v>110.5058747895007</v>
      </c>
      <c r="G14" s="38">
        <f>+G15+G16+G18+G17</f>
        <v>208433</v>
      </c>
    </row>
    <row r="15" spans="1:7" s="25" customFormat="1" ht="24" customHeight="1">
      <c r="A15" s="52"/>
      <c r="B15" s="2" t="s">
        <v>72</v>
      </c>
      <c r="C15" s="38">
        <v>191935</v>
      </c>
      <c r="D15" s="142">
        <v>115451</v>
      </c>
      <c r="E15" s="67">
        <f t="shared" si="0"/>
        <v>60.15109281788106</v>
      </c>
      <c r="F15" s="67">
        <f>+D15/G15*100</f>
        <v>153.8505616929412</v>
      </c>
      <c r="G15" s="25">
        <v>75041</v>
      </c>
    </row>
    <row r="16" spans="1:7" s="25" customFormat="1" ht="24" customHeight="1">
      <c r="A16" s="52"/>
      <c r="B16" s="2" t="s">
        <v>73</v>
      </c>
      <c r="C16" s="38">
        <v>465</v>
      </c>
      <c r="D16" s="142">
        <f>114428.51+0.2</f>
        <v>114428.70999999999</v>
      </c>
      <c r="E16" s="67">
        <f t="shared" si="0"/>
        <v>24608.324731182794</v>
      </c>
      <c r="F16" s="67">
        <f>+D16/G16*100</f>
        <v>85.78378763344128</v>
      </c>
      <c r="G16" s="25">
        <v>133392</v>
      </c>
    </row>
    <row r="17" spans="1:6" s="25" customFormat="1" ht="24" customHeight="1">
      <c r="A17" s="52"/>
      <c r="B17" s="2" t="s">
        <v>98</v>
      </c>
      <c r="C17" s="38"/>
      <c r="D17" s="142">
        <v>451</v>
      </c>
      <c r="E17" s="67"/>
      <c r="F17" s="67"/>
    </row>
    <row r="18" spans="1:6" s="25" customFormat="1" ht="24" customHeight="1">
      <c r="A18" s="52"/>
      <c r="B18" s="2" t="s">
        <v>74</v>
      </c>
      <c r="C18" s="38"/>
      <c r="D18" s="38"/>
      <c r="E18" s="67"/>
      <c r="F18" s="68"/>
    </row>
    <row r="19" spans="1:6" s="25" customFormat="1" ht="24" customHeight="1">
      <c r="A19" s="52">
        <v>3</v>
      </c>
      <c r="B19" s="19" t="s">
        <v>75</v>
      </c>
      <c r="C19" s="38"/>
      <c r="D19" s="38"/>
      <c r="E19" s="68"/>
      <c r="F19" s="68"/>
    </row>
    <row r="20" spans="1:7" s="25" customFormat="1" ht="24" customHeight="1">
      <c r="A20" s="69">
        <v>4</v>
      </c>
      <c r="B20" s="19" t="s">
        <v>76</v>
      </c>
      <c r="C20" s="70"/>
      <c r="D20" s="133">
        <v>67604.510128</v>
      </c>
      <c r="E20" s="68"/>
      <c r="F20" s="68">
        <f>+D20/G20*100</f>
        <v>170.86948092506003</v>
      </c>
      <c r="G20" s="25">
        <v>39565</v>
      </c>
    </row>
    <row r="21" spans="1:10" s="25" customFormat="1" ht="24" customHeight="1">
      <c r="A21" s="10" t="s">
        <v>32</v>
      </c>
      <c r="B21" s="11" t="s">
        <v>50</v>
      </c>
      <c r="C21" s="36">
        <f>C22+C31</f>
        <v>344607</v>
      </c>
      <c r="D21" s="36">
        <f>D22+D31+D30</f>
        <v>272593.32430300006</v>
      </c>
      <c r="E21" s="68">
        <f>D21/C21*100</f>
        <v>79.10266602332514</v>
      </c>
      <c r="F21" s="68">
        <f>+D21/'[2]93'!$D$13*100</f>
        <v>471.4004972186518</v>
      </c>
      <c r="J21" s="139"/>
    </row>
    <row r="22" spans="1:10" s="25" customFormat="1" ht="24" customHeight="1">
      <c r="A22" s="10" t="s">
        <v>12</v>
      </c>
      <c r="B22" s="11" t="s">
        <v>77</v>
      </c>
      <c r="C22" s="36">
        <f>SUM(C23:C25)</f>
        <v>344607</v>
      </c>
      <c r="D22" s="36">
        <f>SUM(D23:D29)</f>
        <v>255464.05930300005</v>
      </c>
      <c r="E22" s="68">
        <f>D22/C22*100</f>
        <v>74.13199943791045</v>
      </c>
      <c r="F22" s="67">
        <f aca="true" t="shared" si="1" ref="F22:F30">+D22/G22*100</f>
        <v>122.45836036248943</v>
      </c>
      <c r="G22" s="36">
        <f>SUM(G23:G29)</f>
        <v>208613</v>
      </c>
      <c r="J22" s="140"/>
    </row>
    <row r="23" spans="1:11" s="25" customFormat="1" ht="24" customHeight="1">
      <c r="A23" s="14">
        <v>1</v>
      </c>
      <c r="B23" s="15" t="s">
        <v>78</v>
      </c>
      <c r="C23" s="38">
        <v>53340</v>
      </c>
      <c r="D23" s="38">
        <f>59523.247279+0.3</f>
        <v>59523.547279000006</v>
      </c>
      <c r="E23" s="67">
        <f t="shared" si="0"/>
        <v>111.59270206036747</v>
      </c>
      <c r="F23" s="67">
        <f t="shared" si="1"/>
        <v>74.48916552453416</v>
      </c>
      <c r="G23" s="25">
        <v>79909</v>
      </c>
      <c r="J23" s="139"/>
      <c r="K23" s="143"/>
    </row>
    <row r="24" spans="1:7" s="25" customFormat="1" ht="24" customHeight="1">
      <c r="A24" s="14">
        <f>A23+1</f>
        <v>2</v>
      </c>
      <c r="B24" s="15" t="s">
        <v>30</v>
      </c>
      <c r="C24" s="38">
        <v>284277</v>
      </c>
      <c r="D24" s="38">
        <f>121521.878399-D25-3735.73</f>
        <v>117611.978599</v>
      </c>
      <c r="E24" s="67">
        <f t="shared" si="0"/>
        <v>41.37231594501138</v>
      </c>
      <c r="F24" s="67">
        <f t="shared" si="1"/>
        <v>92.53426692079528</v>
      </c>
      <c r="G24" s="25">
        <v>127101</v>
      </c>
    </row>
    <row r="25" spans="1:10" s="25" customFormat="1" ht="24" customHeight="1">
      <c r="A25" s="14">
        <v>3</v>
      </c>
      <c r="B25" s="15" t="s">
        <v>31</v>
      </c>
      <c r="C25" s="38">
        <v>6990</v>
      </c>
      <c r="D25" s="38">
        <v>174.16979999999998</v>
      </c>
      <c r="E25" s="67">
        <f t="shared" si="0"/>
        <v>2.4916995708154506</v>
      </c>
      <c r="F25" s="67"/>
      <c r="J25" s="141"/>
    </row>
    <row r="26" spans="1:10" s="25" customFormat="1" ht="24" customHeight="1">
      <c r="A26" s="75">
        <v>4</v>
      </c>
      <c r="B26" s="76" t="s">
        <v>80</v>
      </c>
      <c r="C26" s="77"/>
      <c r="D26" s="77">
        <f>67920.043625-265.68</f>
        <v>67654.36362500001</v>
      </c>
      <c r="E26" s="78"/>
      <c r="F26" s="67">
        <f t="shared" si="1"/>
        <v>5623.804125103908</v>
      </c>
      <c r="G26" s="25">
        <v>1203</v>
      </c>
      <c r="J26" s="140"/>
    </row>
    <row r="27" spans="1:7" s="25" customFormat="1" ht="24" customHeight="1">
      <c r="A27" s="136">
        <v>5</v>
      </c>
      <c r="B27" s="137" t="s">
        <v>81</v>
      </c>
      <c r="C27" s="77"/>
      <c r="D27" s="77">
        <v>1000</v>
      </c>
      <c r="E27" s="78"/>
      <c r="F27" s="67">
        <f t="shared" si="1"/>
        <v>250</v>
      </c>
      <c r="G27" s="25">
        <v>400</v>
      </c>
    </row>
    <row r="28" spans="1:6" s="25" customFormat="1" ht="24" customHeight="1">
      <c r="A28" s="14">
        <v>6</v>
      </c>
      <c r="B28" s="138" t="s">
        <v>99</v>
      </c>
      <c r="C28" s="77"/>
      <c r="D28" s="77">
        <v>9000</v>
      </c>
      <c r="E28" s="78"/>
      <c r="F28" s="67"/>
    </row>
    <row r="29" spans="1:6" s="25" customFormat="1" ht="24" customHeight="1">
      <c r="A29" s="14">
        <v>7</v>
      </c>
      <c r="B29" s="144" t="s">
        <v>100</v>
      </c>
      <c r="C29" s="77"/>
      <c r="D29" s="77">
        <v>500</v>
      </c>
      <c r="E29" s="78"/>
      <c r="F29" s="67"/>
    </row>
    <row r="30" spans="1:7" s="41" customFormat="1" ht="24" customHeight="1">
      <c r="A30" s="10" t="s">
        <v>28</v>
      </c>
      <c r="B30" s="145" t="s">
        <v>82</v>
      </c>
      <c r="C30" s="79"/>
      <c r="D30" s="79">
        <v>17129.265</v>
      </c>
      <c r="E30" s="78"/>
      <c r="F30" s="68">
        <f t="shared" si="1"/>
        <v>90.80880559826115</v>
      </c>
      <c r="G30" s="41">
        <v>18863</v>
      </c>
    </row>
    <row r="31" spans="1:6" s="25" customFormat="1" ht="24" customHeight="1">
      <c r="A31" s="84" t="s">
        <v>61</v>
      </c>
      <c r="B31" s="146" t="s">
        <v>79</v>
      </c>
      <c r="C31" s="71"/>
      <c r="D31" s="72"/>
      <c r="E31" s="73"/>
      <c r="F31" s="74"/>
    </row>
    <row r="32" spans="1:6" ht="11.25" customHeight="1">
      <c r="A32" s="25"/>
      <c r="B32" s="25"/>
      <c r="C32" s="25"/>
      <c r="D32" s="25"/>
      <c r="E32" s="25"/>
      <c r="F32" s="25"/>
    </row>
    <row r="33" spans="1:6" ht="18.75">
      <c r="A33" s="25"/>
      <c r="B33" s="25"/>
      <c r="C33" s="152"/>
      <c r="D33" s="152"/>
      <c r="E33" s="152"/>
      <c r="F33" s="152"/>
    </row>
    <row r="34" spans="1:6" ht="18.75">
      <c r="A34" s="25"/>
      <c r="B34" s="25"/>
      <c r="C34" s="149"/>
      <c r="D34" s="149"/>
      <c r="E34" s="149"/>
      <c r="F34" s="149"/>
    </row>
    <row r="35" spans="1:6" ht="18.75">
      <c r="A35" s="25"/>
      <c r="B35" s="25"/>
      <c r="C35" s="25"/>
      <c r="D35" s="25"/>
      <c r="E35" s="25"/>
      <c r="F35" s="25"/>
    </row>
    <row r="36" spans="1:6" ht="18.75">
      <c r="A36" s="25"/>
      <c r="B36" s="25"/>
      <c r="C36" s="25"/>
      <c r="D36" s="25"/>
      <c r="E36" s="25"/>
      <c r="F36" s="25"/>
    </row>
    <row r="37" spans="1:6" ht="18.75">
      <c r="A37" s="25"/>
      <c r="B37" s="25"/>
      <c r="C37" s="25"/>
      <c r="D37" s="25"/>
      <c r="E37" s="25"/>
      <c r="F37" s="25"/>
    </row>
    <row r="38" spans="1:6" ht="18.75">
      <c r="A38" s="25"/>
      <c r="B38" s="25"/>
      <c r="C38" s="25"/>
      <c r="D38" s="25"/>
      <c r="E38" s="25"/>
      <c r="F38" s="25"/>
    </row>
  </sheetData>
  <sheetProtection/>
  <mergeCells count="15">
    <mergeCell ref="C33:F33"/>
    <mergeCell ref="C34:F34"/>
    <mergeCell ref="A6:A8"/>
    <mergeCell ref="B6:B8"/>
    <mergeCell ref="C6:C8"/>
    <mergeCell ref="D6:D8"/>
    <mergeCell ref="E6:F6"/>
    <mergeCell ref="E7:E8"/>
    <mergeCell ref="F7:F8"/>
    <mergeCell ref="A1:B1"/>
    <mergeCell ref="D1:F1"/>
    <mergeCell ref="A2:B2"/>
    <mergeCell ref="A3:F3"/>
    <mergeCell ref="A4:F4"/>
    <mergeCell ref="E5:F5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5">
      <selection activeCell="D13" sqref="D13"/>
    </sheetView>
  </sheetViews>
  <sheetFormatPr defaultColWidth="8.8515625" defaultRowHeight="12.75"/>
  <cols>
    <col min="1" max="1" width="5.28125" style="103" customWidth="1"/>
    <col min="2" max="2" width="40.140625" style="95" customWidth="1"/>
    <col min="3" max="3" width="12.8515625" style="92" customWidth="1"/>
    <col min="4" max="4" width="13.7109375" style="93" customWidth="1"/>
    <col min="5" max="5" width="12.57421875" style="93" hidden="1" customWidth="1"/>
    <col min="6" max="6" width="12.28125" style="127" customWidth="1"/>
    <col min="7" max="7" width="12.7109375" style="93" customWidth="1"/>
    <col min="8" max="8" width="9.140625" style="94" customWidth="1"/>
    <col min="9" max="9" width="9.140625" style="95" bestFit="1" customWidth="1"/>
    <col min="10" max="10" width="13.140625" style="95" customWidth="1"/>
    <col min="11" max="254" width="9.140625" style="95" bestFit="1" customWidth="1"/>
    <col min="255" max="16384" width="8.8515625" style="95" customWidth="1"/>
  </cols>
  <sheetData>
    <row r="1" spans="1:6" ht="23.25" customHeight="1">
      <c r="A1" s="147" t="s">
        <v>34</v>
      </c>
      <c r="B1" s="147"/>
      <c r="F1" s="4" t="s">
        <v>33</v>
      </c>
    </row>
    <row r="2" spans="1:7" ht="41.25" customHeight="1">
      <c r="A2" s="149" t="s">
        <v>93</v>
      </c>
      <c r="B2" s="149"/>
      <c r="C2" s="149"/>
      <c r="D2" s="149"/>
      <c r="E2" s="149"/>
      <c r="F2" s="149"/>
      <c r="G2" s="149"/>
    </row>
    <row r="3" spans="1:7" ht="21" customHeight="1">
      <c r="A3" s="150" t="s">
        <v>92</v>
      </c>
      <c r="B3" s="150"/>
      <c r="C3" s="150"/>
      <c r="D3" s="150"/>
      <c r="E3" s="150"/>
      <c r="F3" s="150"/>
      <c r="G3" s="150"/>
    </row>
    <row r="4" spans="1:7" ht="21" customHeight="1">
      <c r="A4" s="21"/>
      <c r="B4" s="21"/>
      <c r="C4" s="21"/>
      <c r="D4" s="21"/>
      <c r="E4" s="21"/>
      <c r="F4" s="21"/>
      <c r="G4" s="21"/>
    </row>
    <row r="5" spans="1:7" ht="20.25" customHeight="1">
      <c r="A5" s="96"/>
      <c r="B5" s="96"/>
      <c r="C5" s="97"/>
      <c r="E5" s="98"/>
      <c r="F5" s="3" t="s">
        <v>0</v>
      </c>
      <c r="G5" s="3"/>
    </row>
    <row r="6" spans="1:7" ht="24.75" customHeight="1">
      <c r="A6" s="163" t="s">
        <v>1</v>
      </c>
      <c r="B6" s="166" t="s">
        <v>2</v>
      </c>
      <c r="C6" s="167" t="s">
        <v>89</v>
      </c>
      <c r="D6" s="169" t="s">
        <v>95</v>
      </c>
      <c r="E6" s="170" t="s">
        <v>90</v>
      </c>
      <c r="F6" s="161" t="s">
        <v>3</v>
      </c>
      <c r="G6" s="162"/>
    </row>
    <row r="7" spans="1:7" ht="36.75" customHeight="1">
      <c r="A7" s="164"/>
      <c r="B7" s="166"/>
      <c r="C7" s="168"/>
      <c r="D7" s="169"/>
      <c r="E7" s="171"/>
      <c r="F7" s="20" t="s">
        <v>4</v>
      </c>
      <c r="G7" s="1" t="s">
        <v>5</v>
      </c>
    </row>
    <row r="8" spans="1:10" ht="25.5" customHeight="1">
      <c r="A8" s="165"/>
      <c r="B8" s="99">
        <v>1</v>
      </c>
      <c r="C8" s="100" t="s">
        <v>6</v>
      </c>
      <c r="D8" s="101" t="s">
        <v>7</v>
      </c>
      <c r="E8" s="100" t="s">
        <v>8</v>
      </c>
      <c r="F8" s="101" t="s">
        <v>9</v>
      </c>
      <c r="G8" s="100" t="s">
        <v>10</v>
      </c>
      <c r="H8" s="95"/>
      <c r="J8" s="102"/>
    </row>
    <row r="9" spans="1:10" s="105" customFormat="1" ht="21.75" customHeight="1">
      <c r="A9" s="130" t="s">
        <v>27</v>
      </c>
      <c r="B9" s="6" t="s">
        <v>11</v>
      </c>
      <c r="C9" s="85">
        <f>C10</f>
        <v>175160</v>
      </c>
      <c r="D9" s="85">
        <f>D10</f>
        <v>179894.924157</v>
      </c>
      <c r="E9" s="85">
        <f>E10</f>
        <v>120481</v>
      </c>
      <c r="F9" s="104">
        <f>(D9/C9)*100</f>
        <v>102.70319945021696</v>
      </c>
      <c r="G9" s="104">
        <f aca="true" t="shared" si="0" ref="G9:G15">D9/E9*100</f>
        <v>149.3139367676231</v>
      </c>
      <c r="J9" s="106"/>
    </row>
    <row r="10" spans="1:10" s="105" customFormat="1" ht="21.75" customHeight="1">
      <c r="A10" s="107" t="s">
        <v>12</v>
      </c>
      <c r="B10" s="108" t="s">
        <v>43</v>
      </c>
      <c r="C10" s="86">
        <f>C11+C17+C18+C19+C20+C21+C22+C23+C28</f>
        <v>175160</v>
      </c>
      <c r="D10" s="86">
        <f>D11+D17+D18+D19+D20+D21+D22+D23+D28</f>
        <v>179894.924157</v>
      </c>
      <c r="E10" s="86">
        <f>E11+E17+E18+E19+E20+E21+E22+E23+E28</f>
        <v>120481</v>
      </c>
      <c r="F10" s="109">
        <f aca="true" t="shared" si="1" ref="F10:F30">(D10/C10)*100</f>
        <v>102.70319945021696</v>
      </c>
      <c r="G10" s="109">
        <f>D10/E10*100</f>
        <v>149.3139367676231</v>
      </c>
      <c r="I10" s="110"/>
      <c r="J10" s="106">
        <v>1E-06</v>
      </c>
    </row>
    <row r="11" spans="1:10" ht="21.75" customHeight="1">
      <c r="A11" s="111">
        <v>1</v>
      </c>
      <c r="B11" s="112" t="s">
        <v>13</v>
      </c>
      <c r="C11" s="87">
        <f>SUM(C12:C16)</f>
        <v>87000</v>
      </c>
      <c r="D11" s="87">
        <f>SUM(D12:D16)</f>
        <v>48465.639068</v>
      </c>
      <c r="E11" s="87">
        <f>SUM(E12:E16)</f>
        <v>46929</v>
      </c>
      <c r="F11" s="113">
        <f t="shared" si="1"/>
        <v>55.707631112643675</v>
      </c>
      <c r="G11" s="113">
        <f t="shared" si="0"/>
        <v>103.27439124635087</v>
      </c>
      <c r="I11" s="114"/>
      <c r="J11" s="102"/>
    </row>
    <row r="12" spans="1:10" ht="21.75" customHeight="1">
      <c r="A12" s="111"/>
      <c r="B12" s="112" t="s">
        <v>14</v>
      </c>
      <c r="C12" s="87">
        <v>77960</v>
      </c>
      <c r="D12" s="88">
        <v>42906.003682999995</v>
      </c>
      <c r="E12" s="88">
        <v>40568</v>
      </c>
      <c r="F12" s="113">
        <f t="shared" si="1"/>
        <v>55.03592057850179</v>
      </c>
      <c r="G12" s="113">
        <f t="shared" si="0"/>
        <v>105.7631721627884</v>
      </c>
      <c r="I12" s="114"/>
      <c r="J12" s="102"/>
    </row>
    <row r="13" spans="1:10" ht="21.75" customHeight="1">
      <c r="A13" s="111"/>
      <c r="B13" s="112" t="s">
        <v>15</v>
      </c>
      <c r="C13" s="87">
        <v>4950</v>
      </c>
      <c r="D13" s="88">
        <v>2826.057121</v>
      </c>
      <c r="E13" s="88">
        <v>2964</v>
      </c>
      <c r="F13" s="113">
        <f t="shared" si="1"/>
        <v>57.09206305050505</v>
      </c>
      <c r="G13" s="113">
        <f t="shared" si="0"/>
        <v>95.34605671390013</v>
      </c>
      <c r="I13" s="114"/>
      <c r="J13" s="102"/>
    </row>
    <row r="14" spans="1:10" ht="21.75" customHeight="1">
      <c r="A14" s="111"/>
      <c r="B14" s="112" t="s">
        <v>16</v>
      </c>
      <c r="C14" s="87">
        <v>90</v>
      </c>
      <c r="D14" s="88">
        <v>38.953641999999995</v>
      </c>
      <c r="E14" s="88">
        <v>50</v>
      </c>
      <c r="F14" s="113">
        <f t="shared" si="1"/>
        <v>43.28182444444444</v>
      </c>
      <c r="G14" s="113">
        <f t="shared" si="0"/>
        <v>77.90728399999999</v>
      </c>
      <c r="I14" s="114"/>
      <c r="J14" s="102"/>
    </row>
    <row r="15" spans="1:10" ht="21.75" customHeight="1">
      <c r="A15" s="111"/>
      <c r="B15" s="112" t="s">
        <v>17</v>
      </c>
      <c r="C15" s="87">
        <v>4000</v>
      </c>
      <c r="D15" s="88">
        <v>2694.624622</v>
      </c>
      <c r="E15" s="88">
        <v>2436</v>
      </c>
      <c r="F15" s="113">
        <f t="shared" si="1"/>
        <v>67.36561554999999</v>
      </c>
      <c r="G15" s="113">
        <f t="shared" si="0"/>
        <v>110.61677430213463</v>
      </c>
      <c r="J15" s="102"/>
    </row>
    <row r="16" spans="1:10" ht="21.75" customHeight="1">
      <c r="A16" s="111"/>
      <c r="B16" s="112" t="s">
        <v>18</v>
      </c>
      <c r="C16" s="87"/>
      <c r="D16" s="88">
        <v>0</v>
      </c>
      <c r="E16" s="88">
        <v>911</v>
      </c>
      <c r="F16" s="113"/>
      <c r="G16" s="113"/>
      <c r="J16" s="102"/>
    </row>
    <row r="17" spans="1:10" ht="21.75" customHeight="1">
      <c r="A17" s="111">
        <v>2</v>
      </c>
      <c r="B17" s="112" t="s">
        <v>19</v>
      </c>
      <c r="C17" s="87">
        <v>8500</v>
      </c>
      <c r="D17" s="89">
        <v>10120.966719</v>
      </c>
      <c r="E17" s="89">
        <v>4630</v>
      </c>
      <c r="F17" s="113">
        <f t="shared" si="1"/>
        <v>119.07019669411764</v>
      </c>
      <c r="G17" s="113">
        <f aca="true" t="shared" si="2" ref="G17:G30">D17/E17*100</f>
        <v>218.5953934989201</v>
      </c>
      <c r="J17" s="102"/>
    </row>
    <row r="18" spans="1:10" ht="21.75" customHeight="1">
      <c r="A18" s="111">
        <v>3</v>
      </c>
      <c r="B18" s="112" t="s">
        <v>20</v>
      </c>
      <c r="C18" s="87">
        <v>200</v>
      </c>
      <c r="D18" s="89">
        <v>158.329462</v>
      </c>
      <c r="E18" s="89">
        <v>24</v>
      </c>
      <c r="F18" s="113">
        <f t="shared" si="1"/>
        <v>79.164731</v>
      </c>
      <c r="G18" s="113">
        <f t="shared" si="2"/>
        <v>659.7060916666667</v>
      </c>
      <c r="J18" s="102"/>
    </row>
    <row r="19" spans="1:10" ht="21.75" customHeight="1">
      <c r="A19" s="111">
        <v>4</v>
      </c>
      <c r="B19" s="112" t="s">
        <v>21</v>
      </c>
      <c r="C19" s="87">
        <v>3600</v>
      </c>
      <c r="D19" s="89">
        <v>2264.686576</v>
      </c>
      <c r="E19" s="89">
        <v>2063</v>
      </c>
      <c r="F19" s="113">
        <f t="shared" si="1"/>
        <v>62.90796044444444</v>
      </c>
      <c r="G19" s="113">
        <f t="shared" si="2"/>
        <v>109.77637304895782</v>
      </c>
      <c r="J19" s="102"/>
    </row>
    <row r="20" spans="1:10" ht="21.75" customHeight="1">
      <c r="A20" s="111">
        <v>5</v>
      </c>
      <c r="B20" s="112" t="s">
        <v>22</v>
      </c>
      <c r="C20" s="87">
        <v>500</v>
      </c>
      <c r="D20" s="88">
        <v>2941.019976</v>
      </c>
      <c r="E20" s="88">
        <v>198</v>
      </c>
      <c r="F20" s="113">
        <f t="shared" si="1"/>
        <v>588.2039952</v>
      </c>
      <c r="G20" s="113">
        <f t="shared" si="2"/>
        <v>1485.3636242424243</v>
      </c>
      <c r="J20" s="115"/>
    </row>
    <row r="21" spans="1:10" ht="21.75" customHeight="1">
      <c r="A21" s="111">
        <v>6</v>
      </c>
      <c r="B21" s="112" t="s">
        <v>23</v>
      </c>
      <c r="C21" s="87">
        <v>20000</v>
      </c>
      <c r="D21" s="89">
        <v>27003.403226</v>
      </c>
      <c r="E21" s="89">
        <v>12804</v>
      </c>
      <c r="F21" s="113">
        <f t="shared" si="1"/>
        <v>135.01701613</v>
      </c>
      <c r="G21" s="113">
        <f t="shared" si="2"/>
        <v>210.89818202124334</v>
      </c>
      <c r="J21" s="102"/>
    </row>
    <row r="22" spans="1:10" ht="21.75" customHeight="1">
      <c r="A22" s="111">
        <v>7</v>
      </c>
      <c r="B22" s="112" t="s">
        <v>24</v>
      </c>
      <c r="C22" s="87">
        <v>45000</v>
      </c>
      <c r="D22" s="89">
        <v>83678.70479999999</v>
      </c>
      <c r="E22" s="89">
        <v>48913</v>
      </c>
      <c r="F22" s="113">
        <f t="shared" si="1"/>
        <v>185.95267733333333</v>
      </c>
      <c r="G22" s="113">
        <f t="shared" si="2"/>
        <v>171.07661521476908</v>
      </c>
      <c r="J22" s="102"/>
    </row>
    <row r="23" spans="1:10" ht="21.75" customHeight="1">
      <c r="A23" s="111">
        <v>8</v>
      </c>
      <c r="B23" s="112" t="s">
        <v>25</v>
      </c>
      <c r="C23" s="87">
        <v>10000</v>
      </c>
      <c r="D23" s="87">
        <f>SUM(D24:D27)</f>
        <v>5032.17433</v>
      </c>
      <c r="E23" s="87">
        <f>SUM(E24:E26)</f>
        <v>4680</v>
      </c>
      <c r="F23" s="113">
        <f t="shared" si="1"/>
        <v>50.3217433</v>
      </c>
      <c r="G23" s="113">
        <f t="shared" si="2"/>
        <v>107.52509252136753</v>
      </c>
      <c r="J23" s="102"/>
    </row>
    <row r="24" spans="1:10" ht="21.75" customHeight="1">
      <c r="A24" s="111"/>
      <c r="B24" s="116" t="s">
        <v>26</v>
      </c>
      <c r="C24" s="117">
        <v>5000</v>
      </c>
      <c r="D24" s="87">
        <v>0</v>
      </c>
      <c r="E24" s="87"/>
      <c r="F24" s="113">
        <f t="shared" si="1"/>
        <v>0</v>
      </c>
      <c r="G24" s="113" t="e">
        <f t="shared" si="2"/>
        <v>#DIV/0!</v>
      </c>
      <c r="J24" s="102"/>
    </row>
    <row r="25" spans="1:10" ht="21.75" customHeight="1">
      <c r="A25" s="111"/>
      <c r="B25" s="118" t="s">
        <v>83</v>
      </c>
      <c r="C25" s="119">
        <v>4000</v>
      </c>
      <c r="D25" s="87">
        <v>2810.743454</v>
      </c>
      <c r="E25" s="87">
        <v>3918</v>
      </c>
      <c r="F25" s="113">
        <f t="shared" si="1"/>
        <v>70.26858634999999</v>
      </c>
      <c r="G25" s="113">
        <f t="shared" si="2"/>
        <v>71.73924078611536</v>
      </c>
      <c r="J25" s="102"/>
    </row>
    <row r="26" spans="1:10" ht="21.75" customHeight="1">
      <c r="A26" s="111"/>
      <c r="B26" s="120" t="s">
        <v>84</v>
      </c>
      <c r="C26" s="121">
        <v>1000</v>
      </c>
      <c r="D26" s="87">
        <v>1118.639</v>
      </c>
      <c r="E26" s="87">
        <v>762</v>
      </c>
      <c r="F26" s="113">
        <f t="shared" si="1"/>
        <v>111.8639</v>
      </c>
      <c r="G26" s="113">
        <f t="shared" si="2"/>
        <v>146.8030183727034</v>
      </c>
      <c r="J26" s="102"/>
    </row>
    <row r="27" spans="1:10" ht="21.75" customHeight="1">
      <c r="A27" s="111"/>
      <c r="B27" s="120" t="s">
        <v>97</v>
      </c>
      <c r="C27" s="121"/>
      <c r="D27" s="87">
        <v>1102.791876</v>
      </c>
      <c r="E27" s="87"/>
      <c r="F27" s="113"/>
      <c r="G27" s="113"/>
      <c r="J27" s="102"/>
    </row>
    <row r="28" spans="1:10" ht="21.75" customHeight="1">
      <c r="A28" s="83">
        <v>9</v>
      </c>
      <c r="B28" s="81" t="s">
        <v>85</v>
      </c>
      <c r="C28" s="90">
        <v>360</v>
      </c>
      <c r="D28" s="90">
        <v>230</v>
      </c>
      <c r="E28" s="90">
        <v>240</v>
      </c>
      <c r="F28" s="113">
        <f t="shared" si="1"/>
        <v>63.888888888888886</v>
      </c>
      <c r="G28" s="113">
        <f t="shared" si="2"/>
        <v>95.83333333333334</v>
      </c>
      <c r="H28" s="80"/>
      <c r="J28" s="102"/>
    </row>
    <row r="29" spans="1:10" ht="21.75" customHeight="1">
      <c r="A29" s="84" t="s">
        <v>28</v>
      </c>
      <c r="B29" s="82" t="s">
        <v>36</v>
      </c>
      <c r="C29" s="122"/>
      <c r="D29" s="91"/>
      <c r="E29" s="91"/>
      <c r="F29" s="123"/>
      <c r="G29" s="123"/>
      <c r="J29" s="102"/>
    </row>
    <row r="30" spans="1:7" ht="31.5">
      <c r="A30" s="7" t="s">
        <v>29</v>
      </c>
      <c r="B30" s="8" t="s">
        <v>35</v>
      </c>
      <c r="C30" s="9">
        <v>152207</v>
      </c>
      <c r="D30" s="124">
        <v>162200.322503</v>
      </c>
      <c r="E30" s="124">
        <v>107549</v>
      </c>
      <c r="F30" s="128">
        <f t="shared" si="1"/>
        <v>106.56561295012715</v>
      </c>
      <c r="G30" s="129">
        <f t="shared" si="2"/>
        <v>150.81527722526477</v>
      </c>
    </row>
    <row r="31" spans="4:7" ht="18.75" customHeight="1">
      <c r="D31" s="125"/>
      <c r="E31" s="125"/>
      <c r="F31" s="126"/>
      <c r="G31" s="125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J22" sqref="J22"/>
    </sheetView>
  </sheetViews>
  <sheetFormatPr defaultColWidth="10.00390625" defaultRowHeight="12.75"/>
  <cols>
    <col min="1" max="1" width="8.57421875" style="22" customWidth="1"/>
    <col min="2" max="2" width="46.00390625" style="22" customWidth="1"/>
    <col min="3" max="3" width="10.421875" style="22" customWidth="1"/>
    <col min="4" max="4" width="10.57421875" style="22" customWidth="1"/>
    <col min="5" max="5" width="9.28125" style="12" customWidth="1"/>
    <col min="6" max="6" width="10.28125" style="12" customWidth="1"/>
    <col min="7" max="7" width="10.57421875" style="22" hidden="1" customWidth="1"/>
    <col min="8" max="15" width="10.00390625" style="22" customWidth="1"/>
    <col min="16" max="16" width="11.57421875" style="22" bestFit="1" customWidth="1"/>
    <col min="17" max="16384" width="10.00390625" style="22" customWidth="1"/>
  </cols>
  <sheetData>
    <row r="1" spans="1:7" ht="21" customHeight="1">
      <c r="A1" s="147" t="s">
        <v>34</v>
      </c>
      <c r="B1" s="147"/>
      <c r="C1" s="12"/>
      <c r="D1" s="147" t="s">
        <v>37</v>
      </c>
      <c r="E1" s="147"/>
      <c r="F1" s="147"/>
      <c r="G1" s="4"/>
    </row>
    <row r="2" spans="1:7" ht="17.25" customHeight="1">
      <c r="A2" s="147"/>
      <c r="B2" s="147"/>
      <c r="C2" s="12"/>
      <c r="D2" s="13"/>
      <c r="E2" s="4"/>
      <c r="F2" s="4"/>
      <c r="G2" s="13"/>
    </row>
    <row r="3" spans="1:7" ht="21" customHeight="1">
      <c r="A3" s="149" t="s">
        <v>94</v>
      </c>
      <c r="B3" s="149"/>
      <c r="C3" s="149"/>
      <c r="D3" s="149"/>
      <c r="E3" s="149"/>
      <c r="F3" s="149"/>
      <c r="G3" s="5"/>
    </row>
    <row r="4" spans="1:7" ht="22.5" customHeight="1">
      <c r="A4" s="150" t="s">
        <v>92</v>
      </c>
      <c r="B4" s="150"/>
      <c r="C4" s="150"/>
      <c r="D4" s="150"/>
      <c r="E4" s="150"/>
      <c r="F4" s="150"/>
      <c r="G4" s="23"/>
    </row>
    <row r="5" spans="1:7" ht="18.75" customHeight="1">
      <c r="A5" s="24"/>
      <c r="B5" s="24"/>
      <c r="C5" s="25"/>
      <c r="D5" s="174" t="s">
        <v>44</v>
      </c>
      <c r="E5" s="174"/>
      <c r="F5" s="174"/>
      <c r="G5" s="26"/>
    </row>
    <row r="6" spans="1:7" s="27" customFormat="1" ht="45" customHeight="1">
      <c r="A6" s="153" t="s">
        <v>1</v>
      </c>
      <c r="B6" s="153" t="s">
        <v>45</v>
      </c>
      <c r="C6" s="156" t="s">
        <v>46</v>
      </c>
      <c r="D6" s="156" t="s">
        <v>96</v>
      </c>
      <c r="E6" s="159" t="s">
        <v>47</v>
      </c>
      <c r="F6" s="160"/>
      <c r="G6" s="156" t="s">
        <v>101</v>
      </c>
    </row>
    <row r="7" spans="1:7" s="27" customFormat="1" ht="16.5">
      <c r="A7" s="154"/>
      <c r="B7" s="154"/>
      <c r="C7" s="172"/>
      <c r="D7" s="172"/>
      <c r="E7" s="156" t="s">
        <v>46</v>
      </c>
      <c r="F7" s="156" t="s">
        <v>48</v>
      </c>
      <c r="G7" s="172"/>
    </row>
    <row r="8" spans="1:7" s="27" customFormat="1" ht="36" customHeight="1">
      <c r="A8" s="155"/>
      <c r="B8" s="155"/>
      <c r="C8" s="173"/>
      <c r="D8" s="173"/>
      <c r="E8" s="158"/>
      <c r="F8" s="173"/>
      <c r="G8" s="173"/>
    </row>
    <row r="9" spans="1:7" s="31" customFormat="1" ht="20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49</v>
      </c>
      <c r="F9" s="28">
        <v>4</v>
      </c>
      <c r="G9" s="28">
        <f>F9+1</f>
        <v>5</v>
      </c>
    </row>
    <row r="10" spans="1:7" s="25" customFormat="1" ht="21.75" customHeight="1">
      <c r="A10" s="32"/>
      <c r="B10" s="33" t="s">
        <v>50</v>
      </c>
      <c r="C10" s="34">
        <f>C11+C30</f>
        <v>397947</v>
      </c>
      <c r="D10" s="34">
        <f>D11+D30</f>
        <v>272593.324303</v>
      </c>
      <c r="E10" s="35">
        <f>D10/C10*100</f>
        <v>68.49990684764555</v>
      </c>
      <c r="F10" s="35">
        <f>D10/G10*100</f>
        <v>197.92708652478305</v>
      </c>
      <c r="G10" s="34">
        <f>G11+G30</f>
        <v>137724.113</v>
      </c>
    </row>
    <row r="11" spans="1:7" s="25" customFormat="1" ht="21.75" customHeight="1">
      <c r="A11" s="10" t="s">
        <v>27</v>
      </c>
      <c r="B11" s="11" t="s">
        <v>38</v>
      </c>
      <c r="C11" s="36">
        <f>C12+C15</f>
        <v>397947</v>
      </c>
      <c r="D11" s="36">
        <f>+D12+D15+D27+D28+D29</f>
        <v>272593.324303</v>
      </c>
      <c r="E11" s="37">
        <f>D11/C11*100</f>
        <v>68.49990684764555</v>
      </c>
      <c r="F11" s="35">
        <f>D11/G11*100</f>
        <v>197.92708652478305</v>
      </c>
      <c r="G11" s="36">
        <f>G12+G15+G27+G28</f>
        <v>137724.113</v>
      </c>
    </row>
    <row r="12" spans="1:7" s="25" customFormat="1" ht="21.75" customHeight="1">
      <c r="A12" s="10" t="s">
        <v>12</v>
      </c>
      <c r="B12" s="11" t="s">
        <v>51</v>
      </c>
      <c r="C12" s="36">
        <f>C13+C14</f>
        <v>53340</v>
      </c>
      <c r="D12" s="36">
        <f>D13+D14</f>
        <v>70023.547279</v>
      </c>
      <c r="E12" s="37">
        <f>D12/C12*100</f>
        <v>131.2777414304462</v>
      </c>
      <c r="F12" s="35">
        <f aca="true" t="shared" si="0" ref="F12:F28">D12/G12*100</f>
        <v>87.62911221389331</v>
      </c>
      <c r="G12" s="36">
        <f>G13+G14</f>
        <v>79909</v>
      </c>
    </row>
    <row r="13" spans="1:7" s="25" customFormat="1" ht="21.75" customHeight="1">
      <c r="A13" s="14">
        <v>1</v>
      </c>
      <c r="B13" s="15" t="s">
        <v>39</v>
      </c>
      <c r="C13" s="38">
        <v>53340</v>
      </c>
      <c r="D13" s="38">
        <f>59523.247279+0.3</f>
        <v>59523.547279000006</v>
      </c>
      <c r="E13" s="39">
        <f aca="true" t="shared" si="1" ref="E13:E26">D13/C13*100</f>
        <v>111.59270206036747</v>
      </c>
      <c r="F13" s="35">
        <f t="shared" si="0"/>
        <v>74.48916552453416</v>
      </c>
      <c r="G13" s="38">
        <v>79909</v>
      </c>
    </row>
    <row r="14" spans="1:7" s="25" customFormat="1" ht="21.75" customHeight="1">
      <c r="A14" s="16">
        <v>2</v>
      </c>
      <c r="B14" s="17" t="s">
        <v>40</v>
      </c>
      <c r="C14" s="40"/>
      <c r="D14" s="38">
        <v>10500</v>
      </c>
      <c r="E14" s="37"/>
      <c r="F14" s="35"/>
      <c r="G14" s="40"/>
    </row>
    <row r="15" spans="1:7" s="41" customFormat="1" ht="21.75" customHeight="1">
      <c r="A15" s="10" t="s">
        <v>28</v>
      </c>
      <c r="B15" s="11" t="s">
        <v>30</v>
      </c>
      <c r="C15" s="36">
        <v>344607</v>
      </c>
      <c r="D15" s="36">
        <v>117611.978599</v>
      </c>
      <c r="E15" s="37">
        <f t="shared" si="1"/>
        <v>34.12930631095712</v>
      </c>
      <c r="F15" s="35">
        <f t="shared" si="0"/>
        <v>209.2288873734385</v>
      </c>
      <c r="G15" s="36">
        <v>56212.113</v>
      </c>
    </row>
    <row r="16" spans="1:7" s="25" customFormat="1" ht="21.75" customHeight="1">
      <c r="A16" s="10"/>
      <c r="B16" s="18" t="s">
        <v>41</v>
      </c>
      <c r="C16" s="40"/>
      <c r="D16" s="40"/>
      <c r="E16" s="42"/>
      <c r="F16" s="35"/>
      <c r="G16" s="40"/>
    </row>
    <row r="17" spans="1:7" s="25" customFormat="1" ht="21.75" customHeight="1">
      <c r="A17" s="14">
        <v>1</v>
      </c>
      <c r="B17" s="19" t="s">
        <v>42</v>
      </c>
      <c r="C17" s="43">
        <v>195530</v>
      </c>
      <c r="D17" s="43">
        <v>84577.096278</v>
      </c>
      <c r="E17" s="39">
        <f t="shared" si="1"/>
        <v>43.2553041875927</v>
      </c>
      <c r="F17" s="135">
        <f t="shared" si="0"/>
        <v>98.9634067116764</v>
      </c>
      <c r="G17" s="43">
        <v>85463</v>
      </c>
    </row>
    <row r="18" spans="1:7" s="25" customFormat="1" ht="21.75" customHeight="1">
      <c r="A18" s="14">
        <f>A17+1</f>
        <v>2</v>
      </c>
      <c r="B18" s="19" t="s">
        <v>52</v>
      </c>
      <c r="C18" s="43">
        <v>130</v>
      </c>
      <c r="D18" s="40">
        <v>0</v>
      </c>
      <c r="E18" s="39">
        <f t="shared" si="1"/>
        <v>0</v>
      </c>
      <c r="F18" s="135"/>
      <c r="G18" s="40"/>
    </row>
    <row r="19" spans="1:7" s="25" customFormat="1" ht="21.75" customHeight="1">
      <c r="A19" s="14">
        <f aca="true" t="shared" si="2" ref="A19:A24">A18+1</f>
        <v>3</v>
      </c>
      <c r="B19" s="19" t="s">
        <v>53</v>
      </c>
      <c r="C19" s="43">
        <v>2544</v>
      </c>
      <c r="D19" s="40">
        <v>1309.6206</v>
      </c>
      <c r="E19" s="39">
        <f t="shared" si="1"/>
        <v>51.478797169811315</v>
      </c>
      <c r="F19" s="135">
        <f t="shared" si="0"/>
        <v>86.55787177792466</v>
      </c>
      <c r="G19" s="40">
        <v>1513</v>
      </c>
    </row>
    <row r="20" spans="1:7" s="25" customFormat="1" ht="21.75" customHeight="1">
      <c r="A20" s="14">
        <f t="shared" si="2"/>
        <v>4</v>
      </c>
      <c r="B20" s="19" t="s">
        <v>54</v>
      </c>
      <c r="C20" s="43">
        <v>1192</v>
      </c>
      <c r="D20" s="44">
        <v>580.4132539999999</v>
      </c>
      <c r="E20" s="39">
        <f t="shared" si="1"/>
        <v>48.69238708053691</v>
      </c>
      <c r="F20" s="135">
        <f t="shared" si="0"/>
        <v>88.47763018292683</v>
      </c>
      <c r="G20" s="44">
        <v>656</v>
      </c>
    </row>
    <row r="21" spans="1:7" s="25" customFormat="1" ht="21.75" customHeight="1">
      <c r="A21" s="14">
        <f t="shared" si="2"/>
        <v>5</v>
      </c>
      <c r="B21" s="19" t="s">
        <v>55</v>
      </c>
      <c r="C21" s="43">
        <v>795</v>
      </c>
      <c r="D21" s="44">
        <v>266.854109</v>
      </c>
      <c r="E21" s="39">
        <f>D22/C21*100</f>
        <v>75.40086075471699</v>
      </c>
      <c r="F21" s="135">
        <f t="shared" si="0"/>
        <v>89.84986835016835</v>
      </c>
      <c r="G21" s="44">
        <v>297</v>
      </c>
    </row>
    <row r="22" spans="1:7" s="25" customFormat="1" ht="21.75" customHeight="1">
      <c r="A22" s="14">
        <f t="shared" si="2"/>
        <v>6</v>
      </c>
      <c r="B22" s="19" t="s">
        <v>56</v>
      </c>
      <c r="C22" s="40">
        <v>696</v>
      </c>
      <c r="D22" s="44">
        <v>599.436843</v>
      </c>
      <c r="E22" s="39">
        <f>D21/C22*100</f>
        <v>38.34110761494253</v>
      </c>
      <c r="F22" s="135">
        <f t="shared" si="0"/>
        <v>150.99164811083122</v>
      </c>
      <c r="G22" s="44">
        <v>397</v>
      </c>
    </row>
    <row r="23" spans="1:7" s="25" customFormat="1" ht="21.75" customHeight="1">
      <c r="A23" s="14">
        <f t="shared" si="2"/>
        <v>7</v>
      </c>
      <c r="B23" s="19" t="s">
        <v>57</v>
      </c>
      <c r="C23" s="43">
        <v>3001</v>
      </c>
      <c r="D23" s="40">
        <v>368.059424</v>
      </c>
      <c r="E23" s="39">
        <f t="shared" si="1"/>
        <v>12.264559280239919</v>
      </c>
      <c r="F23" s="135">
        <f t="shared" si="0"/>
        <v>204.47745777777774</v>
      </c>
      <c r="G23" s="40">
        <v>180</v>
      </c>
    </row>
    <row r="24" spans="1:7" s="25" customFormat="1" ht="21.75" customHeight="1">
      <c r="A24" s="14">
        <f t="shared" si="2"/>
        <v>8</v>
      </c>
      <c r="B24" s="19" t="s">
        <v>58</v>
      </c>
      <c r="C24" s="43">
        <v>21705</v>
      </c>
      <c r="D24" s="40">
        <v>2101.313679</v>
      </c>
      <c r="E24" s="39">
        <f t="shared" si="1"/>
        <v>9.681242474084312</v>
      </c>
      <c r="F24" s="135">
        <f t="shared" si="0"/>
        <v>28.442253370330263</v>
      </c>
      <c r="G24" s="40">
        <v>7388</v>
      </c>
    </row>
    <row r="25" spans="1:7" s="25" customFormat="1" ht="36" customHeight="1">
      <c r="A25" s="16">
        <v>9</v>
      </c>
      <c r="B25" s="45" t="s">
        <v>59</v>
      </c>
      <c r="C25" s="46">
        <v>26937</v>
      </c>
      <c r="D25" s="47">
        <v>13846.379283999999</v>
      </c>
      <c r="E25" s="48">
        <f t="shared" si="1"/>
        <v>51.40282616475479</v>
      </c>
      <c r="F25" s="135">
        <f t="shared" si="0"/>
        <v>85.36608683107274</v>
      </c>
      <c r="G25" s="47">
        <v>16220</v>
      </c>
    </row>
    <row r="26" spans="1:7" s="25" customFormat="1" ht="21.75" customHeight="1">
      <c r="A26" s="14">
        <v>10</v>
      </c>
      <c r="B26" s="19" t="s">
        <v>60</v>
      </c>
      <c r="C26" s="43">
        <v>27101</v>
      </c>
      <c r="D26" s="40">
        <f>15308.189074-3735.73</f>
        <v>11572.459074</v>
      </c>
      <c r="E26" s="39">
        <f t="shared" si="1"/>
        <v>42.70122532009889</v>
      </c>
      <c r="F26" s="135">
        <f t="shared" si="0"/>
        <v>100.85810592644239</v>
      </c>
      <c r="G26" s="40">
        <v>11474</v>
      </c>
    </row>
    <row r="27" spans="1:7" s="41" customFormat="1" ht="21.75" customHeight="1">
      <c r="A27" s="10" t="s">
        <v>61</v>
      </c>
      <c r="B27" s="11" t="s">
        <v>86</v>
      </c>
      <c r="C27" s="131"/>
      <c r="D27" s="36">
        <v>67654.36362500001</v>
      </c>
      <c r="E27" s="37"/>
      <c r="F27" s="134">
        <f t="shared" si="0"/>
        <v>5623.804125103908</v>
      </c>
      <c r="G27" s="36">
        <v>1203</v>
      </c>
    </row>
    <row r="28" spans="1:7" s="41" customFormat="1" ht="21.75" customHeight="1">
      <c r="A28" s="10" t="s">
        <v>87</v>
      </c>
      <c r="B28" s="11" t="s">
        <v>31</v>
      </c>
      <c r="C28" s="131"/>
      <c r="D28" s="36">
        <v>174.16979999999998</v>
      </c>
      <c r="E28" s="37"/>
      <c r="F28" s="35">
        <f t="shared" si="0"/>
        <v>43.542449999999995</v>
      </c>
      <c r="G28" s="36">
        <v>400</v>
      </c>
    </row>
    <row r="29" spans="1:7" s="41" customFormat="1" ht="21.75" customHeight="1">
      <c r="A29" s="10" t="s">
        <v>88</v>
      </c>
      <c r="B29" s="11" t="s">
        <v>82</v>
      </c>
      <c r="C29" s="131"/>
      <c r="D29" s="36">
        <v>17129.265</v>
      </c>
      <c r="E29" s="37"/>
      <c r="F29" s="35"/>
      <c r="G29" s="36">
        <v>18863</v>
      </c>
    </row>
    <row r="30" spans="1:7" s="25" customFormat="1" ht="35.25" customHeight="1">
      <c r="A30" s="49" t="s">
        <v>29</v>
      </c>
      <c r="B30" s="50" t="s">
        <v>62</v>
      </c>
      <c r="C30" s="40"/>
      <c r="D30" s="40"/>
      <c r="E30" s="51"/>
      <c r="F30" s="39"/>
      <c r="G30" s="40"/>
    </row>
    <row r="31" spans="1:7" s="25" customFormat="1" ht="21.75" customHeight="1">
      <c r="A31" s="52">
        <v>1</v>
      </c>
      <c r="B31" s="19" t="s">
        <v>63</v>
      </c>
      <c r="C31" s="53"/>
      <c r="D31" s="53"/>
      <c r="E31" s="54"/>
      <c r="F31" s="54"/>
      <c r="G31" s="53"/>
    </row>
    <row r="32" spans="1:7" s="25" customFormat="1" ht="21.75" customHeight="1">
      <c r="A32" s="52">
        <v>2</v>
      </c>
      <c r="B32" s="19" t="s">
        <v>64</v>
      </c>
      <c r="C32" s="53"/>
      <c r="D32" s="53"/>
      <c r="E32" s="54"/>
      <c r="F32" s="54"/>
      <c r="G32" s="53"/>
    </row>
    <row r="33" spans="1:7" s="25" customFormat="1" ht="21.75" customHeight="1">
      <c r="A33" s="55">
        <v>3</v>
      </c>
      <c r="B33" s="56" t="s">
        <v>65</v>
      </c>
      <c r="C33" s="57"/>
      <c r="D33" s="57"/>
      <c r="E33" s="58"/>
      <c r="F33" s="58"/>
      <c r="G33" s="57"/>
    </row>
    <row r="34" spans="1:7" ht="12.75" customHeight="1">
      <c r="A34" s="25"/>
      <c r="B34" s="25"/>
      <c r="C34" s="25"/>
      <c r="D34" s="25"/>
      <c r="G34" s="25"/>
    </row>
    <row r="35" spans="1:7" ht="18.75">
      <c r="A35" s="25"/>
      <c r="B35" s="25"/>
      <c r="C35" s="152"/>
      <c r="D35" s="152"/>
      <c r="E35" s="152"/>
      <c r="F35" s="152"/>
      <c r="G35" s="12"/>
    </row>
    <row r="36" spans="3:7" ht="18.75">
      <c r="C36" s="149"/>
      <c r="D36" s="149"/>
      <c r="E36" s="149"/>
      <c r="F36" s="149"/>
      <c r="G36" s="12"/>
    </row>
  </sheetData>
  <sheetProtection/>
  <mergeCells count="16">
    <mergeCell ref="C35:F35"/>
    <mergeCell ref="C36:F36"/>
    <mergeCell ref="A6:A8"/>
    <mergeCell ref="B6:B8"/>
    <mergeCell ref="C6:C8"/>
    <mergeCell ref="D6:D8"/>
    <mergeCell ref="E6:F6"/>
    <mergeCell ref="E7:E8"/>
    <mergeCell ref="F7:F8"/>
    <mergeCell ref="G6:G8"/>
    <mergeCell ref="A1:B1"/>
    <mergeCell ref="A2:B2"/>
    <mergeCell ref="A3:F3"/>
    <mergeCell ref="A4:F4"/>
    <mergeCell ref="D5:F5"/>
    <mergeCell ref="D1:F1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2022-04-26T02:55:39Z</cp:lastPrinted>
  <dcterms:created xsi:type="dcterms:W3CDTF">2015-03-21T09:25:15Z</dcterms:created>
  <dcterms:modified xsi:type="dcterms:W3CDTF">2022-07-07T07:59:43Z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