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20" activeTab="0"/>
  </bookViews>
  <sheets>
    <sheet name="93" sheetId="1" r:id="rId1"/>
    <sheet name="94" sheetId="2" r:id="rId2"/>
    <sheet name="95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<sst xmlns="http://schemas.openxmlformats.org/spreadsheetml/2006/main" count="136" uniqueCount="102">
  <si>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</si>
  <si>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</si>
  <si>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</si>
  <si>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</si>
  <si>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</si>
  <si>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</si>
  <si>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</si>
  <si>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</si>
  <si>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</si>
  <si>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</si>
  <si>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</si>
  <si>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</si>
  <si>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</si>
  <si>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</si>
  <si>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</si>
  <si>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</si>
  <si>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</si>
  <si>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</si>
  <si>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</si>
  <si>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</si>
  <si>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</si>
  <si>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</si>
  <si>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</si>
  <si>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</si>
  <si>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</si>
  <si>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</si>
  <si>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Thu phạt ATGT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</si>
  <si>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</si>
  <si>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</si>
  <si>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</si>
  <si>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</si>
  <si>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</si>
  <si>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</si>
  <si>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</si>
  <si>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</si>
  <si>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</si>
  <si>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</si>
  <si>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</si>
  <si>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</si>
  <si>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</si>
  <si>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</si>
  <si>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</si>
  <si>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</si>
  <si>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</si>
  <si>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</si>
  <si>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</si>
  <si>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</si>
  <si>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</si>
  <si>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</si>
  <si>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</si>
  <si>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</si>
  <si>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</si>
  <si>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</si>
  <si>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</si>
  <si>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</si>
  <si>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</si>
  <si>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</si>
  <si>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</si>
  <si>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</si>
  <si>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</si>
  <si>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</si>
  <si>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</si>
  <si>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</si>
  <si>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</si>
  <si>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</si>
  <si>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</si>
  <si>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</si>
  <si>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</si>
  <si>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</si>
  <si>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</si>
  <si>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</si>
  <si>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</si>
  <si>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</si>
  <si>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CCTL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</si>
  <si>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</si>
  <si>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</si>
  <si>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</si>
  <si>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</si>
  <si>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</si>
  <si>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bổ sung ngân sách cấp dưới</t>
  </si>
  <si>
    <t>Thu khác NS huyện</t>
  </si>
  <si>
    <t>Thu khác ngân sách xã</t>
  </si>
  <si>
    <t>Thu từ quỹ đất công ích, hoa lợi công sản khác</t>
  </si>
  <si>
    <t xml:space="preserve">Chi tạm ứng ngân sách </t>
  </si>
  <si>
    <t xml:space="preserve">IV </t>
  </si>
  <si>
    <t>V</t>
  </si>
  <si>
    <t>Thu phạt VPHC LV Thuế, PNC</t>
  </si>
  <si>
    <t>DỰ TOÁN 2023</t>
  </si>
  <si>
    <t>CÙNG KỲ
NĂM 2022</t>
  </si>
  <si>
    <t xml:space="preserve">So sánh thực hiện với (%)
</t>
  </si>
  <si>
    <t>So sánh thực hiện với (%)</t>
  </si>
  <si>
    <t xml:space="preserve">Thu kết dư ngân sách </t>
  </si>
  <si>
    <t>Chi nộp trả ngân sách cấp trên</t>
  </si>
  <si>
    <t>THỰC HIỆN 9 THÁNG</t>
  </si>
  <si>
    <t>VI</t>
  </si>
  <si>
    <t>CÂN ĐỐI NGÂN SÁCH HUYỆN NĂM 2023</t>
  </si>
  <si>
    <t>(Kèm theo Báo cáo số        /BC-UBND ngày       /12/2023 của UBND huyện)</t>
  </si>
  <si>
    <t>Thực hiện năm 2023</t>
  </si>
  <si>
    <t xml:space="preserve"> THỰC HIỆN THU NGÂN SÁCH NHÀ NƯỚC NĂM 2023</t>
  </si>
  <si>
    <t>(Kèm theo Báo cáo số      /BC-UBND ngày       /12/2023 của UBND huyện)</t>
  </si>
  <si>
    <t>Thực hiện  năm 2023</t>
  </si>
  <si>
    <t xml:space="preserve"> THỰC HIỆN CHI NGÂN SÁCH HUYỆN NĂM 2023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</si>
</sst>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_-* #,##0_-;\-* #,##0_-;_-* &quot;-&quot;??_-;_-@_-"/>
    <numFmt numFmtId="193" formatCode="_-* #,##0.0000_-;\-* #,##0.0000_-;_-* &quot;-&quot;??_-;_-@_-"/>
    <numFmt numFmtId="194" formatCode="&quot;Hòa Thành, ngày &quot;dd&quot; tháng &quot;mm&quot; năm &quot;yyyy"/>
    <numFmt numFmtId="195" formatCode="#,##0.00%"/>
    <numFmt numFmtId="196" formatCode="_(* #,##0_);_(* \-#,###;_(* &quot;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VNI-Times"/>
      <family val="0"/>
    </font>
    <font>
      <sz val="13"/>
      <name val=".VnTime"/>
      <family val="2"/>
    </font>
    <font>
      <sz val="14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84" fontId="2" fillId="0" borderId="10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85" fontId="2" fillId="0" borderId="10" xfId="4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1" applyFont="1" applyFill="1" applyBorder="1" applyAlignment="1">
      <alignment horizontal="right"/>
    </xf>
    <xf numFmtId="185" fontId="4" fillId="0" borderId="11" xfId="41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85" fontId="4" fillId="0" borderId="11" xfId="41" applyNumberFormat="1" applyFont="1" applyFill="1" applyBorder="1" applyAlignment="1">
      <alignment horizontal="center" vertical="center"/>
    </xf>
    <xf numFmtId="171" fontId="4" fillId="0" borderId="11" xfId="4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1" applyFont="1" applyFill="1" applyBorder="1" applyAlignment="1">
      <alignment/>
    </xf>
    <xf numFmtId="171" fontId="2" fillId="0" borderId="11" xfId="4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71" fontId="2" fillId="0" borderId="19" xfId="4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85" fontId="12" fillId="0" borderId="10" xfId="41" applyNumberFormat="1" applyFont="1" applyBorder="1" applyAlignment="1">
      <alignment horizontal="center" vertical="center" wrapText="1"/>
    </xf>
    <xf numFmtId="185" fontId="12" fillId="0" borderId="16" xfId="41" applyNumberFormat="1" applyFont="1" applyBorder="1" applyAlignment="1">
      <alignment vertical="center"/>
    </xf>
    <xf numFmtId="185" fontId="7" fillId="0" borderId="11" xfId="41" applyNumberFormat="1" applyFont="1" applyBorder="1" applyAlignment="1">
      <alignment vertical="center"/>
    </xf>
    <xf numFmtId="185" fontId="7" fillId="33" borderId="11" xfId="41" applyNumberFormat="1" applyFont="1" applyFill="1" applyBorder="1" applyAlignment="1">
      <alignment vertical="center"/>
    </xf>
    <xf numFmtId="185" fontId="7" fillId="0" borderId="11" xfId="41" applyNumberFormat="1" applyFont="1" applyFill="1" applyBorder="1" applyAlignment="1">
      <alignment vertical="center"/>
    </xf>
    <xf numFmtId="185" fontId="3" fillId="0" borderId="11" xfId="41" applyNumberFormat="1" applyFont="1" applyBorder="1" applyAlignment="1">
      <alignment vertical="center"/>
    </xf>
    <xf numFmtId="185" fontId="7" fillId="33" borderId="15" xfId="41" applyNumberFormat="1" applyFont="1" applyFill="1" applyBorder="1" applyAlignment="1">
      <alignment vertical="center"/>
    </xf>
    <xf numFmtId="185" fontId="3" fillId="0" borderId="0" xfId="41" applyNumberFormat="1" applyFont="1" applyAlignment="1">
      <alignment vertical="center"/>
    </xf>
    <xf numFmtId="185" fontId="3" fillId="33" borderId="0" xfId="41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85" fontId="12" fillId="0" borderId="0" xfId="41" applyNumberFormat="1" applyFont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5" fontId="4" fillId="0" borderId="10" xfId="41" applyNumberFormat="1" applyFont="1" applyBorder="1" applyAlignment="1" quotePrefix="1">
      <alignment horizontal="center" vertical="center"/>
    </xf>
    <xf numFmtId="185" fontId="4" fillId="33" borderId="10" xfId="41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85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1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85" fontId="7" fillId="0" borderId="21" xfId="41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5" fontId="7" fillId="0" borderId="22" xfId="4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5" fontId="3" fillId="0" borderId="11" xfId="41" applyNumberFormat="1" applyFont="1" applyBorder="1" applyAlignment="1">
      <alignment vertical="center"/>
    </xf>
    <xf numFmtId="185" fontId="7" fillId="0" borderId="15" xfId="41" applyNumberFormat="1" applyFont="1" applyBorder="1" applyAlignment="1">
      <alignment vertical="center"/>
    </xf>
    <xf numFmtId="171" fontId="7" fillId="0" borderId="15" xfId="41" applyFont="1" applyBorder="1" applyAlignment="1">
      <alignment vertical="center"/>
    </xf>
    <xf numFmtId="185" fontId="12" fillId="33" borderId="0" xfId="41" applyNumberFormat="1" applyFont="1" applyFill="1" applyAlignment="1">
      <alignment vertical="center"/>
    </xf>
    <xf numFmtId="171" fontId="12" fillId="0" borderId="0" xfId="41" applyFont="1" applyAlignment="1">
      <alignment horizontal="center" vertical="center"/>
    </xf>
    <xf numFmtId="171" fontId="3" fillId="0" borderId="0" xfId="41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185" fontId="2" fillId="0" borderId="11" xfId="41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5" fontId="2" fillId="0" borderId="14" xfId="41" applyNumberFormat="1" applyFont="1" applyFill="1" applyBorder="1" applyAlignment="1">
      <alignment horizontal="right"/>
    </xf>
    <xf numFmtId="171" fontId="4" fillId="0" borderId="14" xfId="4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85" fontId="2" fillId="33" borderId="10" xfId="41" applyNumberFormat="1" applyFont="1" applyFill="1" applyBorder="1" applyAlignment="1">
      <alignment vertical="center"/>
    </xf>
    <xf numFmtId="171" fontId="2" fillId="0" borderId="10" xfId="4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171" fontId="12" fillId="0" borderId="14" xfId="41" applyFont="1" applyBorder="1" applyAlignment="1">
      <alignment vertical="center"/>
    </xf>
    <xf numFmtId="191" fontId="12" fillId="0" borderId="10" xfId="41" applyNumberFormat="1" applyFont="1" applyBorder="1" applyAlignment="1">
      <alignment vertical="center"/>
    </xf>
    <xf numFmtId="191" fontId="12" fillId="0" borderId="14" xfId="41" applyNumberFormat="1" applyFont="1" applyBorder="1" applyAlignment="1">
      <alignment vertical="center"/>
    </xf>
    <xf numFmtId="191" fontId="7" fillId="0" borderId="11" xfId="41" applyNumberFormat="1" applyFont="1" applyBorder="1" applyAlignment="1">
      <alignment vertical="center"/>
    </xf>
    <xf numFmtId="191" fontId="7" fillId="0" borderId="19" xfId="41" applyNumberFormat="1" applyFont="1" applyBorder="1" applyAlignment="1">
      <alignment vertical="center"/>
    </xf>
    <xf numFmtId="0" fontId="2" fillId="0" borderId="2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2" fillId="0" borderId="11" xfId="41" applyNumberFormat="1" applyFont="1" applyFill="1" applyBorder="1" applyAlignment="1">
      <alignment/>
    </xf>
    <xf numFmtId="4" fontId="4" fillId="0" borderId="11" xfId="41" applyNumberFormat="1" applyFont="1" applyFill="1" applyBorder="1" applyAlignment="1">
      <alignment/>
    </xf>
    <xf numFmtId="4" fontId="4" fillId="0" borderId="15" xfId="41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5" fontId="4" fillId="0" borderId="0" xfId="41" applyNumberFormat="1" applyFont="1" applyFill="1" applyAlignment="1">
      <alignment/>
    </xf>
    <xf numFmtId="185" fontId="62" fillId="0" borderId="11" xfId="41" applyNumberFormat="1" applyFont="1" applyFill="1" applyBorder="1" applyAlignment="1">
      <alignment/>
    </xf>
    <xf numFmtId="185" fontId="4" fillId="0" borderId="0" xfId="41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5" fontId="2" fillId="0" borderId="10" xfId="41" applyNumberFormat="1" applyFont="1" applyFill="1" applyBorder="1" applyAlignment="1">
      <alignment/>
    </xf>
    <xf numFmtId="185" fontId="8" fillId="0" borderId="11" xfId="41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71" fontId="2" fillId="0" borderId="16" xfId="41" applyFont="1" applyFill="1" applyBorder="1" applyAlignment="1">
      <alignment vertical="center"/>
    </xf>
    <xf numFmtId="4" fontId="2" fillId="0" borderId="11" xfId="4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0" fillId="0" borderId="0" xfId="41" applyNumberFormat="1" applyFont="1" applyAlignment="1">
      <alignment/>
    </xf>
    <xf numFmtId="185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85" fontId="2" fillId="34" borderId="10" xfId="67" applyNumberFormat="1" applyFont="1" applyFill="1" applyBorder="1" applyAlignment="1">
      <alignment horizontal="center" vertical="center"/>
      <protection/>
    </xf>
    <xf numFmtId="185" fontId="4" fillId="0" borderId="11" xfId="43" applyNumberFormat="1" applyFont="1" applyBorder="1" applyAlignment="1">
      <alignment vertical="center"/>
    </xf>
    <xf numFmtId="185" fontId="2" fillId="0" borderId="11" xfId="43" applyNumberFormat="1" applyFont="1" applyBorder="1" applyAlignment="1">
      <alignment vertical="center"/>
    </xf>
    <xf numFmtId="185" fontId="2" fillId="0" borderId="11" xfId="43" applyNumberFormat="1" applyFont="1" applyFill="1" applyBorder="1" applyAlignment="1">
      <alignment vertical="center"/>
    </xf>
    <xf numFmtId="185" fontId="4" fillId="0" borderId="11" xfId="67" applyNumberFormat="1" applyFont="1" applyFill="1" applyBorder="1" applyAlignment="1">
      <alignment vertical="center"/>
      <protection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171" fontId="2" fillId="0" borderId="10" xfId="41" applyFont="1" applyBorder="1" applyAlignment="1">
      <alignment horizontal="center" vertical="center" wrapText="1"/>
    </xf>
    <xf numFmtId="171" fontId="2" fillId="33" borderId="10" xfId="4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2" fillId="0" borderId="24" xfId="41" applyNumberFormat="1" applyFont="1" applyBorder="1" applyAlignment="1">
      <alignment horizontal="center" vertical="center" wrapText="1"/>
    </xf>
    <xf numFmtId="185" fontId="2" fillId="0" borderId="25" xfId="41" applyNumberFormat="1" applyFont="1" applyBorder="1" applyAlignment="1">
      <alignment horizontal="center" vertical="center" wrapText="1"/>
    </xf>
    <xf numFmtId="185" fontId="2" fillId="33" borderId="10" xfId="41" applyNumberFormat="1" applyFont="1" applyFill="1" applyBorder="1" applyAlignment="1">
      <alignment horizontal="center" vertical="center" wrapText="1"/>
    </xf>
    <xf numFmtId="185" fontId="2" fillId="33" borderId="24" xfId="41" applyNumberFormat="1" applyFont="1" applyFill="1" applyBorder="1" applyAlignment="1">
      <alignment horizontal="center" vertical="center" wrapText="1"/>
    </xf>
    <xf numFmtId="185" fontId="2" fillId="33" borderId="25" xfId="4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3" fontId="2" fillId="0" borderId="26" xfId="0" applyNumberFormat="1" applyFont="1" applyBorder="1" applyAlignment="1">
      <alignment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Check Cel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6">
      <selection activeCell="D29" sqref="D29"/>
    </sheetView>
  </sheetViews>
  <sheetFormatPr defaultColWidth="10.00390625" defaultRowHeight="12.75"/>
  <cols>
    <col min="1" max="1" width="5.7109375" style="21" customWidth="1"/>
    <col min="2" max="2" width="47.00390625" style="21" customWidth="1"/>
    <col min="3" max="3" width="10.57421875" style="21" customWidth="1"/>
    <col min="4" max="4" width="19.140625" style="21" customWidth="1"/>
    <col min="5" max="5" width="20.00390625" style="21" customWidth="1"/>
    <col min="6" max="6" width="15.8515625" style="21" customWidth="1"/>
    <col min="7" max="7" width="11.140625" style="21" hidden="1" customWidth="1"/>
    <col min="8" max="8" width="10.00390625" style="21" customWidth="1"/>
    <col min="9" max="9" width="11.421875" style="21" bestFit="1" customWidth="1"/>
    <col min="10" max="11" width="10.00390625" style="21" customWidth="1"/>
    <col min="12" max="12" width="11.57421875" style="21" bestFit="1" customWidth="1"/>
    <col min="13" max="14" width="10.00390625" style="21" customWidth="1"/>
    <col min="15" max="15" width="11.57421875" style="21" bestFit="1" customWidth="1"/>
    <col min="16" max="16384" width="10.00390625" style="21" customWidth="1"/>
  </cols>
  <sheetData>
    <row r="1" spans="1:6" ht="18.75" customHeight="1">
      <c r="A1" s="166" t="s">
        <v>34</v>
      </c>
      <c r="B1" s="166"/>
      <c r="C1" s="51"/>
      <c r="D1" s="167" t="s">
        <v>65</v>
      </c>
      <c r="E1" s="166"/>
      <c r="F1" s="166"/>
    </row>
    <row r="2" spans="1:6" ht="18.75" customHeight="1">
      <c r="A2" s="166"/>
      <c r="B2" s="166"/>
      <c r="C2" s="51"/>
      <c r="D2" s="51"/>
      <c r="E2" s="51"/>
      <c r="F2" s="51"/>
    </row>
    <row r="3" spans="1:6" ht="21" customHeight="1">
      <c r="A3" s="168" t="s">
        <v>95</v>
      </c>
      <c r="B3" s="168"/>
      <c r="C3" s="168"/>
      <c r="D3" s="168"/>
      <c r="E3" s="168"/>
      <c r="F3" s="168"/>
    </row>
    <row r="4" spans="1:11" ht="18" customHeight="1">
      <c r="A4" s="169" t="s">
        <v>96</v>
      </c>
      <c r="B4" s="169"/>
      <c r="C4" s="169"/>
      <c r="D4" s="169"/>
      <c r="E4" s="169"/>
      <c r="F4" s="169"/>
      <c r="G4" s="52"/>
      <c r="H4" s="52"/>
      <c r="I4" s="52"/>
      <c r="J4" s="52"/>
      <c r="K4" s="52"/>
    </row>
    <row r="5" spans="1:11" ht="19.5" customHeight="1">
      <c r="A5" s="53"/>
      <c r="B5" s="53"/>
      <c r="C5" s="53"/>
      <c r="D5" s="53"/>
      <c r="E5" s="170" t="s">
        <v>44</v>
      </c>
      <c r="F5" s="170"/>
      <c r="G5" s="52"/>
      <c r="H5" s="52"/>
      <c r="I5" s="52"/>
      <c r="J5" s="52"/>
      <c r="K5" s="52"/>
    </row>
    <row r="6" spans="1:6" s="24" customFormat="1" ht="48.75" customHeight="1">
      <c r="A6" s="158" t="s">
        <v>1</v>
      </c>
      <c r="B6" s="158" t="s">
        <v>45</v>
      </c>
      <c r="C6" s="161" t="s">
        <v>46</v>
      </c>
      <c r="D6" s="161" t="s">
        <v>97</v>
      </c>
      <c r="E6" s="164" t="s">
        <v>89</v>
      </c>
      <c r="F6" s="165"/>
    </row>
    <row r="7" spans="1:6" s="24" customFormat="1" ht="17.25" customHeight="1">
      <c r="A7" s="159"/>
      <c r="B7" s="159"/>
      <c r="C7" s="162"/>
      <c r="D7" s="162"/>
      <c r="E7" s="161" t="s">
        <v>46</v>
      </c>
      <c r="F7" s="161" t="s">
        <v>47</v>
      </c>
    </row>
    <row r="8" spans="1:6" s="24" customFormat="1" ht="50.25" customHeight="1">
      <c r="A8" s="160"/>
      <c r="B8" s="160"/>
      <c r="C8" s="163"/>
      <c r="D8" s="163"/>
      <c r="E8" s="163"/>
      <c r="F8" s="163"/>
    </row>
    <row r="9" spans="1:6" s="28" customFormat="1" ht="17.25" customHeight="1">
      <c r="A9" s="25" t="s">
        <v>27</v>
      </c>
      <c r="B9" s="26" t="s">
        <v>29</v>
      </c>
      <c r="C9" s="25">
        <v>1</v>
      </c>
      <c r="D9" s="25">
        <f>C9+1</f>
        <v>2</v>
      </c>
      <c r="E9" s="27" t="s">
        <v>48</v>
      </c>
      <c r="F9" s="25">
        <v>4</v>
      </c>
    </row>
    <row r="10" spans="1:15" s="149" customFormat="1" ht="24" customHeight="1">
      <c r="A10" s="144" t="s">
        <v>27</v>
      </c>
      <c r="B10" s="145" t="s">
        <v>66</v>
      </c>
      <c r="C10" s="146">
        <f>C11</f>
        <v>212650</v>
      </c>
      <c r="D10" s="146">
        <f>D11</f>
        <v>266561.50376399996</v>
      </c>
      <c r="E10" s="147">
        <f>E11</f>
        <v>125.35222373101338</v>
      </c>
      <c r="F10" s="148">
        <f aca="true" t="shared" si="0" ref="F10:F23">IF(G10&gt;0,D10/G10-100%,"")</f>
        <v>-0.062325168678512566</v>
      </c>
      <c r="G10" s="146">
        <f>G11</f>
        <v>284279.256369</v>
      </c>
      <c r="O10" s="149">
        <v>-1</v>
      </c>
    </row>
    <row r="11" spans="1:15" s="23" customFormat="1" ht="24" customHeight="1">
      <c r="A11" s="9"/>
      <c r="B11" s="55" t="s">
        <v>43</v>
      </c>
      <c r="C11" s="35">
        <v>212650</v>
      </c>
      <c r="D11" s="153">
        <v>266561.50376399996</v>
      </c>
      <c r="E11" s="56">
        <f>(D11/C11)*100</f>
        <v>125.35222373101338</v>
      </c>
      <c r="F11" s="133">
        <f t="shared" si="0"/>
        <v>-0.062325168678512566</v>
      </c>
      <c r="G11" s="35">
        <v>284279.256369</v>
      </c>
      <c r="O11" s="23">
        <v>1E-06</v>
      </c>
    </row>
    <row r="12" spans="1:7" s="23" customFormat="1" ht="24" customHeight="1">
      <c r="A12" s="9" t="s">
        <v>29</v>
      </c>
      <c r="B12" s="10" t="s">
        <v>67</v>
      </c>
      <c r="C12" s="33">
        <f>C13+C14+C18+C19</f>
        <v>577903</v>
      </c>
      <c r="D12" s="33">
        <f>((D13+D14+D18+D19+D20)/-1)*-1</f>
        <v>926394.1721009999</v>
      </c>
      <c r="E12" s="57">
        <f>D12/C12*100</f>
        <v>160.30271033391415</v>
      </c>
      <c r="F12" s="132">
        <f t="shared" si="0"/>
        <v>-0.1193311463694735</v>
      </c>
      <c r="G12" s="33">
        <f>G13+G14+G19+G21</f>
        <v>1051921.125951</v>
      </c>
    </row>
    <row r="13" spans="1:9" s="23" customFormat="1" ht="24" customHeight="1">
      <c r="A13" s="46">
        <v>1</v>
      </c>
      <c r="B13" s="18" t="s">
        <v>68</v>
      </c>
      <c r="C13" s="35">
        <v>231206</v>
      </c>
      <c r="D13" s="117">
        <v>275862.544048</v>
      </c>
      <c r="E13" s="56">
        <f>D13/C13*100</f>
        <v>119.31461296333141</v>
      </c>
      <c r="F13" s="133">
        <f t="shared" si="0"/>
        <v>0.09761364680174989</v>
      </c>
      <c r="G13" s="117">
        <v>251329.36789899998</v>
      </c>
      <c r="I13" s="152">
        <f>D13+D14+D18+D19+D20</f>
        <v>926394.1721009999</v>
      </c>
    </row>
    <row r="14" spans="1:7" s="23" customFormat="1" ht="24" customHeight="1">
      <c r="A14" s="46">
        <v>2</v>
      </c>
      <c r="B14" s="18" t="s">
        <v>69</v>
      </c>
      <c r="C14" s="35">
        <f>+C15+C16+C17</f>
        <v>346697</v>
      </c>
      <c r="D14" s="35">
        <f>D15+D16+D17</f>
        <v>391950.70499999996</v>
      </c>
      <c r="E14" s="56">
        <f>D14/C14*100</f>
        <v>113.05281124440071</v>
      </c>
      <c r="F14" s="133">
        <f t="shared" si="0"/>
        <v>0.21073993990440765</v>
      </c>
      <c r="G14" s="35">
        <v>323728.23600000003</v>
      </c>
    </row>
    <row r="15" spans="1:7" s="23" customFormat="1" ht="24" customHeight="1">
      <c r="A15" s="46"/>
      <c r="B15" s="2" t="s">
        <v>70</v>
      </c>
      <c r="C15" s="35">
        <v>207744</v>
      </c>
      <c r="D15" s="117">
        <v>207741</v>
      </c>
      <c r="E15" s="56">
        <f>D15/C15*100</f>
        <v>99.99855591497227</v>
      </c>
      <c r="F15" s="133">
        <f t="shared" si="0"/>
        <v>0.20463783915431044</v>
      </c>
      <c r="G15" s="124">
        <v>172451</v>
      </c>
    </row>
    <row r="16" spans="1:7" s="23" customFormat="1" ht="24" customHeight="1">
      <c r="A16" s="46"/>
      <c r="B16" s="2" t="s">
        <v>71</v>
      </c>
      <c r="C16" s="35">
        <v>138953</v>
      </c>
      <c r="D16" s="117">
        <v>184209.705</v>
      </c>
      <c r="E16" s="56">
        <f>D16/C16*100</f>
        <v>132.56979338337422</v>
      </c>
      <c r="F16" s="133">
        <f t="shared" si="0"/>
        <v>0.2213372811345633</v>
      </c>
      <c r="G16" s="124">
        <v>150826.236</v>
      </c>
    </row>
    <row r="17" spans="1:7" s="23" customFormat="1" ht="24" customHeight="1">
      <c r="A17" s="46"/>
      <c r="B17" s="2" t="s">
        <v>72</v>
      </c>
      <c r="C17" s="35"/>
      <c r="D17" s="35">
        <v>0</v>
      </c>
      <c r="E17" s="56"/>
      <c r="F17" s="133">
        <f t="shared" si="0"/>
        <v>-1</v>
      </c>
      <c r="G17" s="124">
        <v>451</v>
      </c>
    </row>
    <row r="18" spans="1:7" s="23" customFormat="1" ht="24" customHeight="1">
      <c r="A18" s="46">
        <v>3</v>
      </c>
      <c r="B18" s="18" t="s">
        <v>73</v>
      </c>
      <c r="C18" s="35"/>
      <c r="D18" s="35">
        <v>0</v>
      </c>
      <c r="E18" s="57"/>
      <c r="F18" s="133">
        <f t="shared" si="0"/>
      </c>
      <c r="G18" s="35"/>
    </row>
    <row r="19" spans="1:7" s="23" customFormat="1" ht="24" customHeight="1">
      <c r="A19" s="58">
        <v>4</v>
      </c>
      <c r="B19" s="18" t="s">
        <v>74</v>
      </c>
      <c r="C19" s="59"/>
      <c r="D19" s="118">
        <v>252179.590073</v>
      </c>
      <c r="E19" s="57"/>
      <c r="F19" s="133">
        <f t="shared" si="0"/>
        <v>2.730218436544131</v>
      </c>
      <c r="G19" s="118">
        <v>67604.510128</v>
      </c>
    </row>
    <row r="20" spans="1:7" s="23" customFormat="1" ht="24" customHeight="1">
      <c r="A20" s="58">
        <v>5</v>
      </c>
      <c r="B20" s="18" t="s">
        <v>91</v>
      </c>
      <c r="C20" s="59"/>
      <c r="D20" s="118">
        <v>6401.33298</v>
      </c>
      <c r="E20" s="57"/>
      <c r="F20" s="133"/>
      <c r="G20" s="118"/>
    </row>
    <row r="21" spans="1:7" s="23" customFormat="1" ht="24" customHeight="1">
      <c r="A21" s="9" t="s">
        <v>32</v>
      </c>
      <c r="B21" s="10" t="s">
        <v>49</v>
      </c>
      <c r="C21" s="33">
        <f>C22+C28</f>
        <v>577903</v>
      </c>
      <c r="D21" s="33">
        <f>D22+D27+D28+D31</f>
        <v>602047.2204939999</v>
      </c>
      <c r="E21" s="57">
        <f>D21/C21*100</f>
        <v>104.17790191329685</v>
      </c>
      <c r="F21" s="133">
        <f t="shared" si="0"/>
        <v>0.4710664956738959</v>
      </c>
      <c r="G21" s="33">
        <f>G22+G30</f>
        <v>409259.011924</v>
      </c>
    </row>
    <row r="22" spans="1:7" s="23" customFormat="1" ht="24" customHeight="1">
      <c r="A22" s="9" t="s">
        <v>12</v>
      </c>
      <c r="B22" s="10" t="s">
        <v>75</v>
      </c>
      <c r="C22" s="33">
        <f>SUM(C23:C25)</f>
        <v>438950</v>
      </c>
      <c r="D22" s="33">
        <f>SUM(D23:D26)</f>
        <v>420584.83019699994</v>
      </c>
      <c r="E22" s="57">
        <f>D22/C22*100</f>
        <v>95.81611349743704</v>
      </c>
      <c r="F22" s="133">
        <f t="shared" si="0"/>
        <v>0.02767396182616788</v>
      </c>
      <c r="G22" s="33">
        <f>SUM(G23:G29)</f>
        <v>409259.011924</v>
      </c>
    </row>
    <row r="23" spans="1:7" s="23" customFormat="1" ht="24" customHeight="1">
      <c r="A23" s="13">
        <v>1</v>
      </c>
      <c r="B23" s="14" t="s">
        <v>76</v>
      </c>
      <c r="C23" s="35">
        <v>62740</v>
      </c>
      <c r="D23" s="35">
        <v>86356.43410299999</v>
      </c>
      <c r="E23" s="56">
        <f>D23/C23*100</f>
        <v>137.64175024386356</v>
      </c>
      <c r="F23" s="133">
        <f t="shared" si="0"/>
        <v>-0.3316211804341719</v>
      </c>
      <c r="G23" s="35">
        <v>129202.828658</v>
      </c>
    </row>
    <row r="24" spans="1:9" s="23" customFormat="1" ht="24" customHeight="1">
      <c r="A24" s="13">
        <f>A23+1</f>
        <v>2</v>
      </c>
      <c r="B24" s="14" t="s">
        <v>30</v>
      </c>
      <c r="C24" s="35">
        <v>367430</v>
      </c>
      <c r="D24" s="136">
        <v>332247.989694</v>
      </c>
      <c r="E24" s="56">
        <f>D24/C24*100</f>
        <v>90.42484002231717</v>
      </c>
      <c r="F24" s="133">
        <f>IF(G24&gt;0,'95.'!I15/G24-100%,"")</f>
        <v>-1</v>
      </c>
      <c r="G24" s="35">
        <v>183196.674242</v>
      </c>
      <c r="I24" s="151">
        <f>D22+D27+D28+D31</f>
        <v>602047.2204939999</v>
      </c>
    </row>
    <row r="25" spans="1:9" s="23" customFormat="1" ht="24" customHeight="1">
      <c r="A25" s="13">
        <v>3</v>
      </c>
      <c r="B25" s="14" t="s">
        <v>31</v>
      </c>
      <c r="C25" s="35">
        <v>8780</v>
      </c>
      <c r="D25" s="35">
        <v>1980.4063999999998</v>
      </c>
      <c r="E25" s="57">
        <f>D25/C25*100</f>
        <v>22.55588154897494</v>
      </c>
      <c r="F25" s="133">
        <f aca="true" t="shared" si="1" ref="F25:F30">IF(G25&gt;0,D25/G25-100%,"")</f>
        <v>0.6114798445647922</v>
      </c>
      <c r="G25" s="35">
        <v>1228.9365</v>
      </c>
      <c r="I25" s="151"/>
    </row>
    <row r="26" spans="1:7" s="23" customFormat="1" ht="24" customHeight="1">
      <c r="A26" s="62">
        <v>4</v>
      </c>
      <c r="B26" s="63" t="s">
        <v>78</v>
      </c>
      <c r="C26" s="64"/>
      <c r="D26" s="64"/>
      <c r="E26" s="65"/>
      <c r="F26" s="133">
        <f t="shared" si="1"/>
        <v>-1</v>
      </c>
      <c r="G26" s="64">
        <v>67352.100075</v>
      </c>
    </row>
    <row r="27" spans="1:7" s="38" customFormat="1" ht="24" customHeight="1">
      <c r="A27" s="66" t="s">
        <v>28</v>
      </c>
      <c r="B27" s="67" t="s">
        <v>79</v>
      </c>
      <c r="C27" s="68"/>
      <c r="D27" s="68">
        <v>26331.5865</v>
      </c>
      <c r="E27" s="65"/>
      <c r="F27" s="133">
        <f t="shared" si="1"/>
        <v>-0.06884692772960732</v>
      </c>
      <c r="G27" s="64">
        <v>28278.472448999997</v>
      </c>
    </row>
    <row r="28" spans="1:7" s="38" customFormat="1" ht="24" customHeight="1">
      <c r="A28" s="29" t="s">
        <v>60</v>
      </c>
      <c r="B28" s="130" t="s">
        <v>77</v>
      </c>
      <c r="C28" s="33">
        <v>138953</v>
      </c>
      <c r="D28" s="33">
        <f>+D29+D30</f>
        <v>155110.953797</v>
      </c>
      <c r="E28" s="57"/>
      <c r="F28" s="133">
        <f t="shared" si="1"/>
      </c>
      <c r="G28" s="35"/>
    </row>
    <row r="29" spans="1:7" ht="23.25" customHeight="1">
      <c r="A29" s="13">
        <v>1</v>
      </c>
      <c r="B29" s="14" t="s">
        <v>76</v>
      </c>
      <c r="C29" s="59"/>
      <c r="D29" s="40">
        <v>143744.38866599998</v>
      </c>
      <c r="E29" s="59"/>
      <c r="F29" s="133">
        <f t="shared" si="1"/>
      </c>
      <c r="G29" s="35"/>
    </row>
    <row r="30" spans="1:7" ht="23.25" customHeight="1">
      <c r="A30" s="48">
        <f>A29+1</f>
        <v>2</v>
      </c>
      <c r="B30" s="49" t="s">
        <v>30</v>
      </c>
      <c r="C30" s="131"/>
      <c r="D30" s="60">
        <v>11366.565131</v>
      </c>
      <c r="E30" s="131"/>
      <c r="F30" s="134">
        <f t="shared" si="1"/>
      </c>
      <c r="G30" s="61"/>
    </row>
    <row r="31" spans="1:6" s="139" customFormat="1" ht="15.75">
      <c r="A31" s="140" t="s">
        <v>84</v>
      </c>
      <c r="B31" s="141" t="s">
        <v>92</v>
      </c>
      <c r="C31" s="141"/>
      <c r="D31" s="142">
        <v>19.849999999999998</v>
      </c>
      <c r="E31" s="141"/>
      <c r="F31" s="141"/>
    </row>
  </sheetData>
  <sheetProtection/>
  <mergeCells count="13">
    <mergeCell ref="A1:B1"/>
    <mergeCell ref="D1:F1"/>
    <mergeCell ref="A2:B2"/>
    <mergeCell ref="A3:F3"/>
    <mergeCell ref="A4:F4"/>
    <mergeCell ref="E5:F5"/>
    <mergeCell ref="A6:A8"/>
    <mergeCell ref="B6:B8"/>
    <mergeCell ref="C6:C8"/>
    <mergeCell ref="D6:D8"/>
    <mergeCell ref="E6:F6"/>
    <mergeCell ref="E7:E8"/>
    <mergeCell ref="F7:F8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F10" sqref="F10"/>
    </sheetView>
  </sheetViews>
  <sheetFormatPr defaultColWidth="8.8515625" defaultRowHeight="12.75"/>
  <cols>
    <col min="1" max="1" width="5.28125" style="91" customWidth="1"/>
    <col min="2" max="2" width="40.140625" style="83" customWidth="1"/>
    <col min="3" max="3" width="12.8515625" style="80" customWidth="1"/>
    <col min="4" max="4" width="21.00390625" style="81" customWidth="1"/>
    <col min="5" max="5" width="12.57421875" style="81" hidden="1" customWidth="1"/>
    <col min="6" max="6" width="19.421875" style="113" customWidth="1"/>
    <col min="7" max="7" width="16.00390625" style="81" customWidth="1"/>
    <col min="8" max="8" width="9.140625" style="82" hidden="1" customWidth="1"/>
    <col min="9" max="9" width="9.140625" style="83" bestFit="1" customWidth="1"/>
    <col min="10" max="10" width="13.140625" style="83" customWidth="1"/>
    <col min="11" max="254" width="9.140625" style="83" bestFit="1" customWidth="1"/>
    <col min="255" max="16384" width="8.8515625" style="83" customWidth="1"/>
  </cols>
  <sheetData>
    <row r="1" spans="1:19" ht="23.25" customHeight="1">
      <c r="A1" s="166" t="s">
        <v>34</v>
      </c>
      <c r="B1" s="166"/>
      <c r="F1" s="4" t="s">
        <v>33</v>
      </c>
      <c r="S1" s="83">
        <v>1E-06</v>
      </c>
    </row>
    <row r="2" spans="1:7" ht="41.25" customHeight="1">
      <c r="A2" s="168" t="s">
        <v>98</v>
      </c>
      <c r="B2" s="168"/>
      <c r="C2" s="168"/>
      <c r="D2" s="168"/>
      <c r="E2" s="168"/>
      <c r="F2" s="168"/>
      <c r="G2" s="168"/>
    </row>
    <row r="3" spans="1:7" ht="21" customHeight="1">
      <c r="A3" s="169" t="s">
        <v>99</v>
      </c>
      <c r="B3" s="169"/>
      <c r="C3" s="169"/>
      <c r="D3" s="169"/>
      <c r="E3" s="169"/>
      <c r="F3" s="169"/>
      <c r="G3" s="169"/>
    </row>
    <row r="4" spans="1:7" ht="21" customHeight="1">
      <c r="A4" s="20"/>
      <c r="B4" s="20"/>
      <c r="C4" s="20"/>
      <c r="D4" s="20"/>
      <c r="E4" s="20"/>
      <c r="F4" s="20"/>
      <c r="G4" s="20"/>
    </row>
    <row r="5" spans="1:7" ht="20.25" customHeight="1">
      <c r="A5" s="84"/>
      <c r="B5" s="84"/>
      <c r="C5" s="85"/>
      <c r="E5" s="86"/>
      <c r="F5" s="3" t="s">
        <v>0</v>
      </c>
      <c r="G5" s="3"/>
    </row>
    <row r="6" spans="1:7" ht="24.75" customHeight="1">
      <c r="A6" s="173" t="s">
        <v>1</v>
      </c>
      <c r="B6" s="176" t="s">
        <v>2</v>
      </c>
      <c r="C6" s="177" t="s">
        <v>87</v>
      </c>
      <c r="D6" s="179" t="s">
        <v>93</v>
      </c>
      <c r="E6" s="180" t="s">
        <v>88</v>
      </c>
      <c r="F6" s="171" t="s">
        <v>3</v>
      </c>
      <c r="G6" s="172"/>
    </row>
    <row r="7" spans="1:7" ht="36.75" customHeight="1">
      <c r="A7" s="174"/>
      <c r="B7" s="176"/>
      <c r="C7" s="178"/>
      <c r="D7" s="179"/>
      <c r="E7" s="181"/>
      <c r="F7" s="19" t="s">
        <v>4</v>
      </c>
      <c r="G7" s="1" t="s">
        <v>5</v>
      </c>
    </row>
    <row r="8" spans="1:10" ht="25.5" customHeight="1">
      <c r="A8" s="175"/>
      <c r="B8" s="87">
        <v>1</v>
      </c>
      <c r="C8" s="88" t="s">
        <v>6</v>
      </c>
      <c r="D8" s="89" t="s">
        <v>7</v>
      </c>
      <c r="E8" s="88" t="s">
        <v>8</v>
      </c>
      <c r="F8" s="89" t="s">
        <v>9</v>
      </c>
      <c r="G8" s="88" t="s">
        <v>10</v>
      </c>
      <c r="H8" s="83"/>
      <c r="J8" s="90"/>
    </row>
    <row r="9" spans="1:10" s="93" customFormat="1" ht="21.75" customHeight="1">
      <c r="A9" s="114" t="s">
        <v>27</v>
      </c>
      <c r="B9" s="5" t="s">
        <v>11</v>
      </c>
      <c r="C9" s="73">
        <f>C10</f>
        <v>212650</v>
      </c>
      <c r="D9" s="73">
        <f>D10</f>
        <v>266561.503764</v>
      </c>
      <c r="E9" s="73">
        <f>E10</f>
        <v>284279.256369</v>
      </c>
      <c r="F9" s="92">
        <f>(D9/C9)*100</f>
        <v>125.35222373101342</v>
      </c>
      <c r="G9" s="126">
        <f>IF(H9&gt;0,D9/H9-100%,"")</f>
        <v>0.4817622287739667</v>
      </c>
      <c r="H9" s="54">
        <f>H10</f>
        <v>179894.924157</v>
      </c>
      <c r="J9" s="94"/>
    </row>
    <row r="10" spans="1:10" s="93" customFormat="1" ht="21.75" customHeight="1">
      <c r="A10" s="95" t="s">
        <v>12</v>
      </c>
      <c r="B10" s="96" t="s">
        <v>43</v>
      </c>
      <c r="C10" s="74">
        <f>C11+C17+C18+C19+C20+C21+C22+C23+C28</f>
        <v>212650</v>
      </c>
      <c r="D10" s="74">
        <f>D11+D17+D18+D19+D20+D21+D22+D23+D28</f>
        <v>266561.503764</v>
      </c>
      <c r="E10" s="74">
        <f>E11+E17+E18+E19+E20+E21+E22+E23+E28</f>
        <v>284279.256369</v>
      </c>
      <c r="F10" s="125">
        <f aca="true" t="shared" si="0" ref="F10:F30">(D10/C10)*100</f>
        <v>125.35222373101342</v>
      </c>
      <c r="G10" s="127">
        <f>IF(H10&gt;0,D10/H10-100%,"")</f>
        <v>0.4817622287739667</v>
      </c>
      <c r="H10" s="35">
        <v>179894.924157</v>
      </c>
      <c r="I10" s="97"/>
      <c r="J10" s="94"/>
    </row>
    <row r="11" spans="1:10" ht="21.75" customHeight="1">
      <c r="A11" s="98">
        <v>1</v>
      </c>
      <c r="B11" s="99" t="s">
        <v>13</v>
      </c>
      <c r="C11" s="75">
        <f>SUM(C12:C16)</f>
        <v>92500</v>
      </c>
      <c r="D11" s="75">
        <f>SUM(D12:D16)</f>
        <v>64201.429973</v>
      </c>
      <c r="E11" s="75">
        <f>SUM(E12:E16)</f>
        <v>68409.363271</v>
      </c>
      <c r="F11" s="100">
        <f t="shared" si="0"/>
        <v>69.40695132216216</v>
      </c>
      <c r="G11" s="128">
        <f>IF(H11&gt;0,D11/H11-100%,"")</f>
        <v>-0.8604727867664734</v>
      </c>
      <c r="H11" s="33">
        <f>H12+H13+H18+H19</f>
        <v>460135.542631</v>
      </c>
      <c r="I11" s="101"/>
      <c r="J11" s="90"/>
    </row>
    <row r="12" spans="1:10" ht="21.75" customHeight="1">
      <c r="A12" s="98"/>
      <c r="B12" s="99" t="s">
        <v>14</v>
      </c>
      <c r="C12" s="75">
        <v>83450</v>
      </c>
      <c r="D12" s="154">
        <v>56111.920969</v>
      </c>
      <c r="E12" s="76">
        <v>60494.835295</v>
      </c>
      <c r="F12" s="100">
        <f t="shared" si="0"/>
        <v>67.24016892630318</v>
      </c>
      <c r="G12" s="128">
        <f>IF(H12&gt;0,D12/H12-100%,"")</f>
        <v>-0.6540578951810521</v>
      </c>
      <c r="H12" s="117">
        <f>162200.322503</f>
        <v>162200.322503</v>
      </c>
      <c r="I12" s="101"/>
      <c r="J12" s="90"/>
    </row>
    <row r="13" spans="1:10" ht="21.75" customHeight="1">
      <c r="A13" s="98"/>
      <c r="B13" s="99" t="s">
        <v>15</v>
      </c>
      <c r="C13" s="75">
        <v>4500</v>
      </c>
      <c r="D13" s="154">
        <v>3879.430767</v>
      </c>
      <c r="E13" s="76">
        <v>3483.1067519999997</v>
      </c>
      <c r="F13" s="100">
        <f t="shared" si="0"/>
        <v>86.2095726</v>
      </c>
      <c r="G13" s="128">
        <f aca="true" t="shared" si="1" ref="G13:G28">IF(H13&gt;0,D13/H13-100%,"")</f>
        <v>-0.9831571275623646</v>
      </c>
      <c r="H13" s="35">
        <f>+H14+H15+H17+H16</f>
        <v>230330.71</v>
      </c>
      <c r="I13" s="101"/>
      <c r="J13" s="90"/>
    </row>
    <row r="14" spans="1:10" ht="21.75" customHeight="1">
      <c r="A14" s="98"/>
      <c r="B14" s="99" t="s">
        <v>16</v>
      </c>
      <c r="C14" s="75">
        <v>110</v>
      </c>
      <c r="D14" s="154">
        <v>94.87597</v>
      </c>
      <c r="E14" s="76">
        <v>61.018891999999994</v>
      </c>
      <c r="F14" s="100">
        <f t="shared" si="0"/>
        <v>86.25088181818181</v>
      </c>
      <c r="G14" s="128">
        <f t="shared" si="1"/>
        <v>-0.9991782143939854</v>
      </c>
      <c r="H14" s="124">
        <v>115451</v>
      </c>
      <c r="I14" s="101"/>
      <c r="J14" s="90"/>
    </row>
    <row r="15" spans="1:10" ht="21.75" customHeight="1">
      <c r="A15" s="98"/>
      <c r="B15" s="99" t="s">
        <v>17</v>
      </c>
      <c r="C15" s="75">
        <v>4440</v>
      </c>
      <c r="D15" s="154">
        <v>4115.202267</v>
      </c>
      <c r="E15" s="76">
        <v>4370.402332</v>
      </c>
      <c r="F15" s="100">
        <f t="shared" si="0"/>
        <v>92.68473574324324</v>
      </c>
      <c r="G15" s="128">
        <f t="shared" si="1"/>
        <v>-0.964036977546981</v>
      </c>
      <c r="H15" s="124">
        <f>114428.51+0.2</f>
        <v>114428.70999999999</v>
      </c>
      <c r="J15" s="90"/>
    </row>
    <row r="16" spans="1:10" ht="21.75" customHeight="1">
      <c r="A16" s="98"/>
      <c r="B16" s="99" t="s">
        <v>18</v>
      </c>
      <c r="C16" s="75"/>
      <c r="D16" s="76">
        <v>0</v>
      </c>
      <c r="E16" s="76">
        <v>0</v>
      </c>
      <c r="F16" s="100"/>
      <c r="G16" s="128">
        <f t="shared" si="1"/>
        <v>-1</v>
      </c>
      <c r="H16" s="124">
        <v>451</v>
      </c>
      <c r="J16" s="90"/>
    </row>
    <row r="17" spans="1:14" ht="21.75" customHeight="1">
      <c r="A17" s="98">
        <v>2</v>
      </c>
      <c r="B17" s="99" t="s">
        <v>19</v>
      </c>
      <c r="C17" s="75">
        <v>18000</v>
      </c>
      <c r="D17" s="155">
        <v>18040.945734</v>
      </c>
      <c r="E17" s="77">
        <v>21911.410334</v>
      </c>
      <c r="F17" s="100">
        <f t="shared" si="0"/>
        <v>100.22747629999999</v>
      </c>
      <c r="G17" s="128">
        <f t="shared" si="1"/>
      </c>
      <c r="H17" s="35"/>
      <c r="J17" s="90"/>
      <c r="N17" s="83">
        <v>1E-06</v>
      </c>
    </row>
    <row r="18" spans="1:10" ht="21.75" customHeight="1">
      <c r="A18" s="98">
        <v>3</v>
      </c>
      <c r="B18" s="99" t="s">
        <v>20</v>
      </c>
      <c r="C18" s="75">
        <v>200</v>
      </c>
      <c r="D18" s="155">
        <v>532.197675</v>
      </c>
      <c r="E18" s="77">
        <v>174.80586599999998</v>
      </c>
      <c r="F18" s="100">
        <f t="shared" si="0"/>
        <v>266.0988375</v>
      </c>
      <c r="G18" s="128">
        <f t="shared" si="1"/>
      </c>
      <c r="H18" s="35"/>
      <c r="J18" s="90"/>
    </row>
    <row r="19" spans="1:10" ht="21.75" customHeight="1">
      <c r="A19" s="98">
        <v>4</v>
      </c>
      <c r="B19" s="99" t="s">
        <v>21</v>
      </c>
      <c r="C19" s="75">
        <v>3500</v>
      </c>
      <c r="D19" s="156">
        <v>2940.5893819999997</v>
      </c>
      <c r="E19" s="77">
        <v>2767.8485419999997</v>
      </c>
      <c r="F19" s="100">
        <f t="shared" si="0"/>
        <v>84.01683948571429</v>
      </c>
      <c r="G19" s="128">
        <f t="shared" si="1"/>
        <v>-0.9565030590942469</v>
      </c>
      <c r="H19" s="118">
        <v>67604.510128</v>
      </c>
      <c r="J19" s="90"/>
    </row>
    <row r="20" spans="1:10" ht="21.75" customHeight="1">
      <c r="A20" s="98">
        <v>5</v>
      </c>
      <c r="B20" s="99" t="s">
        <v>22</v>
      </c>
      <c r="C20" s="75">
        <v>100</v>
      </c>
      <c r="D20" s="155">
        <v>8.906976</v>
      </c>
      <c r="E20" s="76">
        <v>8839.415090999999</v>
      </c>
      <c r="F20" s="100">
        <f t="shared" si="0"/>
        <v>8.906976</v>
      </c>
      <c r="G20" s="128">
        <f t="shared" si="1"/>
        <v>-0.9999673250398822</v>
      </c>
      <c r="H20" s="33">
        <f>H21+H30+H29</f>
        <v>272593.32430300006</v>
      </c>
      <c r="J20" s="102"/>
    </row>
    <row r="21" spans="1:10" ht="21.75" customHeight="1">
      <c r="A21" s="98">
        <v>6</v>
      </c>
      <c r="B21" s="99" t="s">
        <v>23</v>
      </c>
      <c r="C21" s="75">
        <v>35000</v>
      </c>
      <c r="D21" s="156">
        <v>34840.389667999996</v>
      </c>
      <c r="E21" s="77">
        <v>54799.570859</v>
      </c>
      <c r="F21" s="100">
        <f t="shared" si="0"/>
        <v>99.54397047999998</v>
      </c>
      <c r="G21" s="128">
        <f t="shared" si="1"/>
        <v>-0.8636192121778015</v>
      </c>
      <c r="H21" s="33">
        <f>SUM(H22:H28)</f>
        <v>255464.05930300005</v>
      </c>
      <c r="J21" s="90"/>
    </row>
    <row r="22" spans="1:10" ht="21.75" customHeight="1">
      <c r="A22" s="98">
        <v>7</v>
      </c>
      <c r="B22" s="99" t="s">
        <v>24</v>
      </c>
      <c r="C22" s="75">
        <v>53000</v>
      </c>
      <c r="D22" s="155">
        <v>129405.789366</v>
      </c>
      <c r="E22" s="77">
        <v>117021.749356</v>
      </c>
      <c r="F22" s="100">
        <f t="shared" si="0"/>
        <v>244.16186672830187</v>
      </c>
      <c r="G22" s="128">
        <f t="shared" si="1"/>
        <v>1.174026839486674</v>
      </c>
      <c r="H22" s="35">
        <f>59523.247279+0.3</f>
        <v>59523.547279000006</v>
      </c>
      <c r="J22" s="90"/>
    </row>
    <row r="23" spans="1:10" ht="21.75" customHeight="1">
      <c r="A23" s="98">
        <v>8</v>
      </c>
      <c r="B23" s="99" t="s">
        <v>25</v>
      </c>
      <c r="C23" s="75">
        <f>+C24+C25+C26+C27</f>
        <v>10000</v>
      </c>
      <c r="D23" s="75">
        <f>SUM(D24:D27)</f>
        <v>16159.849989999999</v>
      </c>
      <c r="E23" s="75">
        <f>+E24+E25+E26+E27</f>
        <v>10125.09305</v>
      </c>
      <c r="F23" s="100">
        <f t="shared" si="0"/>
        <v>161.59849989999998</v>
      </c>
      <c r="G23" s="128">
        <f t="shared" si="1"/>
        <v>-0.8626003049817121</v>
      </c>
      <c r="H23" s="35">
        <f>121521.878399-H24-3735.73</f>
        <v>117611.978599</v>
      </c>
      <c r="J23" s="90"/>
    </row>
    <row r="24" spans="1:10" ht="21.75" customHeight="1">
      <c r="A24" s="98"/>
      <c r="B24" s="103" t="s">
        <v>26</v>
      </c>
      <c r="C24" s="104">
        <v>4200</v>
      </c>
      <c r="D24" s="75">
        <v>0</v>
      </c>
      <c r="E24" s="75">
        <v>0</v>
      </c>
      <c r="F24" s="100">
        <f t="shared" si="0"/>
        <v>0</v>
      </c>
      <c r="G24" s="128">
        <f t="shared" si="1"/>
        <v>-1</v>
      </c>
      <c r="H24" s="35">
        <v>174.16979999999998</v>
      </c>
      <c r="J24" s="90"/>
    </row>
    <row r="25" spans="1:10" ht="21.75" customHeight="1">
      <c r="A25" s="98"/>
      <c r="B25" s="105" t="s">
        <v>80</v>
      </c>
      <c r="C25" s="106">
        <v>4300</v>
      </c>
      <c r="D25" s="154">
        <v>12621.111815</v>
      </c>
      <c r="E25" s="75">
        <v>6345.404054</v>
      </c>
      <c r="F25" s="100">
        <f t="shared" si="0"/>
        <v>293.5142282558139</v>
      </c>
      <c r="G25" s="128">
        <f t="shared" si="1"/>
        <v>-0.8134471874577477</v>
      </c>
      <c r="H25" s="64">
        <f>67920.043625-265.68</f>
        <v>67654.36362500001</v>
      </c>
      <c r="J25" s="90"/>
    </row>
    <row r="26" spans="1:10" ht="21.75" customHeight="1">
      <c r="A26" s="98"/>
      <c r="B26" s="107" t="s">
        <v>81</v>
      </c>
      <c r="C26" s="108">
        <v>1500</v>
      </c>
      <c r="D26" s="154">
        <v>2420.785782</v>
      </c>
      <c r="E26" s="75">
        <v>1897.6305</v>
      </c>
      <c r="F26" s="100">
        <f t="shared" si="0"/>
        <v>161.38571879999998</v>
      </c>
      <c r="G26" s="128">
        <f t="shared" si="1"/>
        <v>1.4207857819999998</v>
      </c>
      <c r="H26" s="64">
        <v>1000</v>
      </c>
      <c r="J26" s="90"/>
    </row>
    <row r="27" spans="1:10" ht="21.75" customHeight="1">
      <c r="A27" s="98"/>
      <c r="B27" s="107" t="s">
        <v>86</v>
      </c>
      <c r="C27" s="108"/>
      <c r="D27" s="157">
        <v>1117.952393</v>
      </c>
      <c r="E27" s="75">
        <v>1882.0584959999999</v>
      </c>
      <c r="F27" s="100"/>
      <c r="G27" s="128">
        <f t="shared" si="1"/>
        <v>-0.8757830674444445</v>
      </c>
      <c r="H27" s="64">
        <v>9000</v>
      </c>
      <c r="J27" s="90"/>
    </row>
    <row r="28" spans="1:10" ht="21.75" customHeight="1">
      <c r="A28" s="71">
        <v>9</v>
      </c>
      <c r="B28" s="69" t="s">
        <v>82</v>
      </c>
      <c r="C28" s="78">
        <v>350</v>
      </c>
      <c r="D28" s="155">
        <v>431.405</v>
      </c>
      <c r="E28" s="78">
        <v>230</v>
      </c>
      <c r="F28" s="100">
        <f t="shared" si="0"/>
        <v>123.25857142857141</v>
      </c>
      <c r="G28" s="128">
        <f t="shared" si="1"/>
        <v>-0.13719000000000003</v>
      </c>
      <c r="H28" s="64">
        <v>500</v>
      </c>
      <c r="J28" s="90"/>
    </row>
    <row r="29" spans="1:10" ht="21.75" customHeight="1">
      <c r="A29" s="72" t="s">
        <v>28</v>
      </c>
      <c r="B29" s="70" t="s">
        <v>36</v>
      </c>
      <c r="C29" s="109"/>
      <c r="D29" s="79"/>
      <c r="E29" s="79"/>
      <c r="F29" s="110"/>
      <c r="G29" s="129"/>
      <c r="H29" s="68">
        <v>17129.265</v>
      </c>
      <c r="J29" s="90"/>
    </row>
    <row r="30" spans="1:8" s="93" customFormat="1" ht="31.5">
      <c r="A30" s="6" t="s">
        <v>29</v>
      </c>
      <c r="B30" s="7" t="s">
        <v>35</v>
      </c>
      <c r="C30" s="8">
        <v>231206</v>
      </c>
      <c r="D30" s="186">
        <v>275862.544048</v>
      </c>
      <c r="E30" s="122">
        <v>57826.27</v>
      </c>
      <c r="F30" s="123">
        <f t="shared" si="0"/>
        <v>119.31461296333141</v>
      </c>
      <c r="G30" s="126"/>
      <c r="H30" s="61"/>
    </row>
    <row r="31" spans="4:7" ht="18.75" customHeight="1">
      <c r="D31" s="111"/>
      <c r="E31" s="111"/>
      <c r="F31" s="112"/>
      <c r="G31" s="111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4">
      <selection activeCell="D10" sqref="D10"/>
    </sheetView>
  </sheetViews>
  <sheetFormatPr defaultColWidth="10.00390625" defaultRowHeight="12.75"/>
  <cols>
    <col min="1" max="1" width="8.57421875" style="21" customWidth="1"/>
    <col min="2" max="2" width="46.00390625" style="21" customWidth="1"/>
    <col min="3" max="3" width="10.421875" style="21" customWidth="1"/>
    <col min="4" max="4" width="19.421875" style="21" customWidth="1"/>
    <col min="5" max="5" width="16.7109375" style="11" customWidth="1"/>
    <col min="6" max="6" width="17.00390625" style="11" customWidth="1"/>
    <col min="7" max="7" width="10.00390625" style="21" hidden="1" customWidth="1"/>
    <col min="8" max="9" width="10.00390625" style="21" customWidth="1"/>
    <col min="10" max="10" width="12.7109375" style="21" bestFit="1" customWidth="1"/>
    <col min="11" max="11" width="10.00390625" style="21" customWidth="1"/>
    <col min="12" max="12" width="11.57421875" style="21" bestFit="1" customWidth="1"/>
    <col min="13" max="16384" width="10.00390625" style="21" customWidth="1"/>
  </cols>
  <sheetData>
    <row r="1" spans="1:6" ht="21" customHeight="1">
      <c r="A1" s="166" t="s">
        <v>34</v>
      </c>
      <c r="B1" s="166"/>
      <c r="C1" s="11"/>
      <c r="D1" s="166" t="s">
        <v>37</v>
      </c>
      <c r="E1" s="166"/>
      <c r="F1" s="166"/>
    </row>
    <row r="2" spans="1:6" ht="17.25" customHeight="1">
      <c r="A2" s="166"/>
      <c r="B2" s="166"/>
      <c r="C2" s="11"/>
      <c r="D2" s="12"/>
      <c r="E2" s="4"/>
      <c r="F2" s="4"/>
    </row>
    <row r="3" spans="1:6" ht="21" customHeight="1">
      <c r="A3" s="168" t="s">
        <v>101</v>
      </c>
      <c r="B3" s="168"/>
      <c r="C3" s="168"/>
      <c r="D3" s="168"/>
      <c r="E3" s="168"/>
      <c r="F3" s="168"/>
    </row>
    <row r="4" spans="1:6" ht="22.5" customHeight="1">
      <c r="A4" s="169" t="s">
        <v>99</v>
      </c>
      <c r="B4" s="169"/>
      <c r="C4" s="169"/>
      <c r="D4" s="169"/>
      <c r="E4" s="169"/>
      <c r="F4" s="169"/>
    </row>
    <row r="5" spans="1:6" ht="18.75" customHeight="1">
      <c r="A5" s="22"/>
      <c r="B5" s="22"/>
      <c r="C5" s="23"/>
      <c r="D5" s="185" t="s">
        <v>44</v>
      </c>
      <c r="E5" s="185"/>
      <c r="F5" s="185"/>
    </row>
    <row r="6" spans="1:6" s="24" customFormat="1" ht="45" customHeight="1">
      <c r="A6" s="158" t="s">
        <v>1</v>
      </c>
      <c r="B6" s="158" t="s">
        <v>45</v>
      </c>
      <c r="C6" s="161" t="s">
        <v>46</v>
      </c>
      <c r="D6" s="161" t="s">
        <v>100</v>
      </c>
      <c r="E6" s="164" t="s">
        <v>90</v>
      </c>
      <c r="F6" s="165"/>
    </row>
    <row r="7" spans="1:6" s="24" customFormat="1" ht="16.5">
      <c r="A7" s="159"/>
      <c r="B7" s="159"/>
      <c r="C7" s="183"/>
      <c r="D7" s="183"/>
      <c r="E7" s="161" t="s">
        <v>46</v>
      </c>
      <c r="F7" s="161" t="s">
        <v>47</v>
      </c>
    </row>
    <row r="8" spans="1:6" s="24" customFormat="1" ht="36" customHeight="1">
      <c r="A8" s="160"/>
      <c r="B8" s="160"/>
      <c r="C8" s="184"/>
      <c r="D8" s="184"/>
      <c r="E8" s="163"/>
      <c r="F8" s="184"/>
    </row>
    <row r="9" spans="1:15" s="28" customFormat="1" ht="20.25" customHeight="1">
      <c r="A9" s="25" t="s">
        <v>27</v>
      </c>
      <c r="B9" s="26" t="s">
        <v>29</v>
      </c>
      <c r="C9" s="25">
        <v>1</v>
      </c>
      <c r="D9" s="25">
        <f>C9+1</f>
        <v>2</v>
      </c>
      <c r="E9" s="27" t="s">
        <v>48</v>
      </c>
      <c r="F9" s="25">
        <v>4</v>
      </c>
      <c r="O9" s="28">
        <v>1E-06</v>
      </c>
    </row>
    <row r="10" spans="1:7" s="23" customFormat="1" ht="21.75" customHeight="1">
      <c r="A10" s="29"/>
      <c r="B10" s="30" t="s">
        <v>49</v>
      </c>
      <c r="C10" s="31">
        <f>C11+C31</f>
        <v>577903</v>
      </c>
      <c r="D10" s="31">
        <f>D11+D31</f>
        <v>544835.8757689998</v>
      </c>
      <c r="E10" s="32">
        <f>D10/C10*100</f>
        <v>94.27808399835264</v>
      </c>
      <c r="F10" s="32">
        <f>+D10/G10*100</f>
        <v>133.12746357436444</v>
      </c>
      <c r="G10" s="23">
        <v>409258.811924</v>
      </c>
    </row>
    <row r="11" spans="1:7" s="23" customFormat="1" ht="21.75" customHeight="1">
      <c r="A11" s="9" t="s">
        <v>27</v>
      </c>
      <c r="B11" s="10" t="s">
        <v>38</v>
      </c>
      <c r="C11" s="33">
        <f>+C12+C15+C27+C28+C29</f>
        <v>438950</v>
      </c>
      <c r="D11" s="33">
        <f>D12+D15+D27+D28+D29+D30</f>
        <v>412462.4384469999</v>
      </c>
      <c r="E11" s="34">
        <f>D11/C11*100</f>
        <v>93.96569961202867</v>
      </c>
      <c r="F11" s="32">
        <f>+D11/G11*100</f>
        <v>100.78278742684587</v>
      </c>
      <c r="G11" s="23">
        <v>409258.811924</v>
      </c>
    </row>
    <row r="12" spans="1:7" s="23" customFormat="1" ht="21.75" customHeight="1">
      <c r="A12" s="9" t="s">
        <v>12</v>
      </c>
      <c r="B12" s="10" t="s">
        <v>50</v>
      </c>
      <c r="C12" s="33">
        <f>C13+C14</f>
        <v>62740</v>
      </c>
      <c r="D12" s="33">
        <f>D13+D14</f>
        <v>86356.43410299999</v>
      </c>
      <c r="E12" s="34">
        <f>D12/C12*100</f>
        <v>137.64175024386356</v>
      </c>
      <c r="F12" s="32">
        <f>+D12/G12*100</f>
        <v>66.8378819565828</v>
      </c>
      <c r="G12" s="33">
        <f>G13+G14</f>
        <v>129202.828658</v>
      </c>
    </row>
    <row r="13" spans="1:7" s="23" customFormat="1" ht="21.75" customHeight="1">
      <c r="A13" s="13">
        <v>1</v>
      </c>
      <c r="B13" s="14" t="s">
        <v>39</v>
      </c>
      <c r="C13" s="37">
        <v>60740</v>
      </c>
      <c r="D13" s="35">
        <v>82856.43410299999</v>
      </c>
      <c r="E13" s="36">
        <f aca="true" t="shared" si="0" ref="E13:E26">D13/C13*100</f>
        <v>136.41164653111622</v>
      </c>
      <c r="F13" s="120">
        <f>+D13/G13*100</f>
        <v>69.8015666852568</v>
      </c>
      <c r="G13" s="23">
        <v>118702.828658</v>
      </c>
    </row>
    <row r="14" spans="1:7" s="23" customFormat="1" ht="21.75" customHeight="1">
      <c r="A14" s="15">
        <v>2</v>
      </c>
      <c r="B14" s="16" t="s">
        <v>40</v>
      </c>
      <c r="C14" s="37">
        <v>2000</v>
      </c>
      <c r="D14" s="37">
        <v>3500</v>
      </c>
      <c r="E14" s="34"/>
      <c r="F14" s="32"/>
      <c r="G14" s="23">
        <v>10500</v>
      </c>
    </row>
    <row r="15" spans="1:10" s="38" customFormat="1" ht="21.75" customHeight="1">
      <c r="A15" s="9" t="s">
        <v>28</v>
      </c>
      <c r="B15" s="10" t="s">
        <v>30</v>
      </c>
      <c r="C15" s="33">
        <v>367430</v>
      </c>
      <c r="D15" s="33">
        <f>SUM(D17:D26)</f>
        <v>297774.16144399997</v>
      </c>
      <c r="E15" s="34">
        <f t="shared" si="0"/>
        <v>81.04241935715646</v>
      </c>
      <c r="F15" s="32">
        <f>+D15/G15*100</f>
        <v>162.5436093549729</v>
      </c>
      <c r="G15" s="38">
        <v>183196.474242</v>
      </c>
      <c r="I15" s="35"/>
      <c r="J15" s="135"/>
    </row>
    <row r="16" spans="1:6" s="23" customFormat="1" ht="21.75" customHeight="1">
      <c r="A16" s="9"/>
      <c r="B16" s="17" t="s">
        <v>41</v>
      </c>
      <c r="C16" s="37"/>
      <c r="D16" s="37"/>
      <c r="E16" s="39"/>
      <c r="F16" s="32"/>
    </row>
    <row r="17" spans="1:7" s="23" customFormat="1" ht="21.75" customHeight="1">
      <c r="A17" s="13">
        <v>1</v>
      </c>
      <c r="B17" s="18" t="s">
        <v>42</v>
      </c>
      <c r="C17" s="40">
        <v>199440</v>
      </c>
      <c r="D17" s="138">
        <v>180823.27555999998</v>
      </c>
      <c r="E17" s="36">
        <f t="shared" si="0"/>
        <v>90.66550118331327</v>
      </c>
      <c r="F17" s="32">
        <f>+D17/G17*100</f>
        <v>140.2593486027631</v>
      </c>
      <c r="G17" s="23">
        <v>128920.65831</v>
      </c>
    </row>
    <row r="18" spans="1:7" s="23" customFormat="1" ht="21.75" customHeight="1">
      <c r="A18" s="13">
        <f>A17+1</f>
        <v>2</v>
      </c>
      <c r="B18" s="18" t="s">
        <v>51</v>
      </c>
      <c r="C18" s="40">
        <v>130</v>
      </c>
      <c r="D18" s="137">
        <v>0</v>
      </c>
      <c r="E18" s="36">
        <f t="shared" si="0"/>
        <v>0</v>
      </c>
      <c r="F18" s="120"/>
      <c r="G18" s="23">
        <v>0</v>
      </c>
    </row>
    <row r="19" spans="1:7" s="23" customFormat="1" ht="21.75" customHeight="1">
      <c r="A19" s="13">
        <f aca="true" t="shared" si="1" ref="A19:A24">A18+1</f>
        <v>3</v>
      </c>
      <c r="B19" s="18" t="s">
        <v>52</v>
      </c>
      <c r="C19" s="40">
        <v>2719</v>
      </c>
      <c r="D19" s="138">
        <v>2199.9096</v>
      </c>
      <c r="E19" s="36">
        <f t="shared" si="0"/>
        <v>80.90877528503127</v>
      </c>
      <c r="F19" s="120">
        <f aca="true" t="shared" si="2" ref="F19:F26">+D19/G19*100</f>
        <v>112.05213816871422</v>
      </c>
      <c r="G19" s="23">
        <v>1963.2910499999998</v>
      </c>
    </row>
    <row r="20" spans="1:7" s="23" customFormat="1" ht="21.75" customHeight="1">
      <c r="A20" s="13">
        <f t="shared" si="1"/>
        <v>4</v>
      </c>
      <c r="B20" s="18" t="s">
        <v>53</v>
      </c>
      <c r="C20" s="40">
        <v>3860</v>
      </c>
      <c r="D20" s="138">
        <v>2507.006476</v>
      </c>
      <c r="E20" s="36">
        <f t="shared" si="0"/>
        <v>64.94835430051815</v>
      </c>
      <c r="F20" s="120">
        <f t="shared" si="2"/>
        <v>315.20366848144135</v>
      </c>
      <c r="G20" s="23">
        <v>795.360818</v>
      </c>
    </row>
    <row r="21" spans="1:7" s="23" customFormat="1" ht="21.75" customHeight="1">
      <c r="A21" s="13">
        <f t="shared" si="1"/>
        <v>5</v>
      </c>
      <c r="B21" s="18" t="s">
        <v>54</v>
      </c>
      <c r="C21" s="40">
        <v>795</v>
      </c>
      <c r="D21" s="138">
        <v>750.1145389999999</v>
      </c>
      <c r="E21" s="36">
        <f>D22/C21*100</f>
        <v>94.79954314465408</v>
      </c>
      <c r="F21" s="120">
        <f t="shared" si="2"/>
        <v>163.58117194568234</v>
      </c>
      <c r="G21" s="23">
        <v>458.55799299999995</v>
      </c>
    </row>
    <row r="22" spans="1:7" s="23" customFormat="1" ht="21.75" customHeight="1">
      <c r="A22" s="13">
        <f t="shared" si="1"/>
        <v>6</v>
      </c>
      <c r="B22" s="18" t="s">
        <v>55</v>
      </c>
      <c r="C22" s="37">
        <v>871</v>
      </c>
      <c r="D22" s="138">
        <v>753.6563679999999</v>
      </c>
      <c r="E22" s="36">
        <f>D21/C22*100</f>
        <v>86.12107221584385</v>
      </c>
      <c r="F22" s="120">
        <f t="shared" si="2"/>
        <v>109.36143407831602</v>
      </c>
      <c r="G22" s="23">
        <v>689.1427259999999</v>
      </c>
    </row>
    <row r="23" spans="1:7" s="23" customFormat="1" ht="21.75" customHeight="1">
      <c r="A23" s="13">
        <f t="shared" si="1"/>
        <v>7</v>
      </c>
      <c r="B23" s="18" t="s">
        <v>56</v>
      </c>
      <c r="C23" s="40">
        <v>5142</v>
      </c>
      <c r="D23" s="143">
        <v>2881.083901</v>
      </c>
      <c r="E23" s="36">
        <f t="shared" si="0"/>
        <v>56.03041425515364</v>
      </c>
      <c r="F23" s="120">
        <f t="shared" si="2"/>
        <v>269.53175559339775</v>
      </c>
      <c r="G23" s="23">
        <v>1068.921877</v>
      </c>
    </row>
    <row r="24" spans="1:7" s="23" customFormat="1" ht="21.75" customHeight="1">
      <c r="A24" s="13">
        <f t="shared" si="1"/>
        <v>8</v>
      </c>
      <c r="B24" s="18" t="s">
        <v>57</v>
      </c>
      <c r="C24" s="40">
        <v>25429</v>
      </c>
      <c r="D24" s="138">
        <v>16484.652637</v>
      </c>
      <c r="E24" s="36">
        <f t="shared" si="0"/>
        <v>64.82619307483581</v>
      </c>
      <c r="F24" s="120">
        <f t="shared" si="2"/>
        <v>237.00973495895408</v>
      </c>
      <c r="G24" s="23">
        <v>6955.263943</v>
      </c>
    </row>
    <row r="25" spans="1:7" s="23" customFormat="1" ht="36" customHeight="1">
      <c r="A25" s="15">
        <v>9</v>
      </c>
      <c r="B25" s="41" t="s">
        <v>58</v>
      </c>
      <c r="C25" s="42">
        <v>79569</v>
      </c>
      <c r="D25" s="138">
        <v>64356.889049</v>
      </c>
      <c r="E25" s="43">
        <f t="shared" si="0"/>
        <v>80.8818623446317</v>
      </c>
      <c r="F25" s="120">
        <f t="shared" si="2"/>
        <v>343.5549399446459</v>
      </c>
      <c r="G25" s="23">
        <v>18732.633872</v>
      </c>
    </row>
    <row r="26" spans="1:7" s="23" customFormat="1" ht="21.75" customHeight="1">
      <c r="A26" s="13">
        <v>10</v>
      </c>
      <c r="B26" s="18" t="s">
        <v>59</v>
      </c>
      <c r="C26" s="40">
        <v>22053</v>
      </c>
      <c r="D26" s="138">
        <v>27017.573313999997</v>
      </c>
      <c r="E26" s="36">
        <f t="shared" si="0"/>
        <v>122.51200886047249</v>
      </c>
      <c r="F26" s="120">
        <f t="shared" si="2"/>
        <v>131.98625507394146</v>
      </c>
      <c r="G26" s="23">
        <v>20469.990074999998</v>
      </c>
    </row>
    <row r="27" spans="1:7" s="38" customFormat="1" ht="21.75" customHeight="1">
      <c r="A27" s="9" t="s">
        <v>60</v>
      </c>
      <c r="B27" s="10" t="s">
        <v>83</v>
      </c>
      <c r="C27" s="115"/>
      <c r="D27" s="33">
        <v>0</v>
      </c>
      <c r="E27" s="34"/>
      <c r="F27" s="119"/>
      <c r="G27" s="38">
        <v>67352.100075</v>
      </c>
    </row>
    <row r="28" spans="1:7" s="38" customFormat="1" ht="21.75" customHeight="1">
      <c r="A28" s="9" t="s">
        <v>84</v>
      </c>
      <c r="B28" s="10" t="s">
        <v>31</v>
      </c>
      <c r="C28" s="115">
        <v>8780</v>
      </c>
      <c r="D28" s="33">
        <v>1980.4063999999998</v>
      </c>
      <c r="E28" s="34"/>
      <c r="F28" s="120">
        <f>+D28/G28*100</f>
        <v>161.1479844564792</v>
      </c>
      <c r="G28" s="38">
        <v>1228.9365</v>
      </c>
    </row>
    <row r="29" spans="1:10" s="38" customFormat="1" ht="21.75" customHeight="1">
      <c r="A29" s="9" t="s">
        <v>85</v>
      </c>
      <c r="B29" s="10" t="s">
        <v>79</v>
      </c>
      <c r="C29" s="33">
        <v>0</v>
      </c>
      <c r="D29" s="116">
        <v>26331.586499999998</v>
      </c>
      <c r="E29" s="34"/>
      <c r="F29" s="120">
        <f>+D29/G29*100</f>
        <v>93.11530722703924</v>
      </c>
      <c r="G29" s="38">
        <v>28278.472448999997</v>
      </c>
      <c r="J29" s="135"/>
    </row>
    <row r="30" spans="1:10" s="38" customFormat="1" ht="21.75" customHeight="1">
      <c r="A30" s="9" t="s">
        <v>94</v>
      </c>
      <c r="B30" s="10" t="s">
        <v>92</v>
      </c>
      <c r="C30" s="33"/>
      <c r="D30" s="116">
        <v>19.849999999999998</v>
      </c>
      <c r="E30" s="34"/>
      <c r="F30" s="32"/>
      <c r="J30" s="135"/>
    </row>
    <row r="31" spans="1:10" s="38" customFormat="1" ht="35.25" customHeight="1">
      <c r="A31" s="44" t="s">
        <v>29</v>
      </c>
      <c r="B31" s="45" t="s">
        <v>61</v>
      </c>
      <c r="C31" s="33">
        <f>+C32+C33+C34</f>
        <v>138953</v>
      </c>
      <c r="D31" s="33">
        <f>+SUM(D32:D34)</f>
        <v>132373.43732199998</v>
      </c>
      <c r="E31" s="121"/>
      <c r="F31" s="34"/>
      <c r="J31" s="38">
        <v>19850000</v>
      </c>
    </row>
    <row r="32" spans="1:6" s="23" customFormat="1" ht="21.75" customHeight="1">
      <c r="A32" s="46">
        <v>1</v>
      </c>
      <c r="B32" s="18" t="s">
        <v>62</v>
      </c>
      <c r="C32" s="35">
        <v>99907</v>
      </c>
      <c r="D32" s="150">
        <v>66186.71866099999</v>
      </c>
      <c r="E32" s="47"/>
      <c r="F32" s="47"/>
    </row>
    <row r="33" spans="1:6" s="23" customFormat="1" ht="21.75" customHeight="1">
      <c r="A33" s="46">
        <v>2</v>
      </c>
      <c r="B33" s="18" t="s">
        <v>63</v>
      </c>
      <c r="C33" s="35"/>
      <c r="D33" s="35">
        <v>55816.981625</v>
      </c>
      <c r="E33" s="47"/>
      <c r="F33" s="47"/>
    </row>
    <row r="34" spans="1:6" s="23" customFormat="1" ht="21.75" customHeight="1">
      <c r="A34" s="48">
        <v>3</v>
      </c>
      <c r="B34" s="49" t="s">
        <v>64</v>
      </c>
      <c r="C34" s="60">
        <f>37946+1100</f>
        <v>39046</v>
      </c>
      <c r="D34" s="60">
        <v>10369.737035999999</v>
      </c>
      <c r="E34" s="50"/>
      <c r="F34" s="50"/>
    </row>
    <row r="35" spans="1:4" ht="12.75" customHeight="1">
      <c r="A35" s="23"/>
      <c r="B35" s="23"/>
      <c r="C35" s="23"/>
      <c r="D35" s="23"/>
    </row>
    <row r="36" spans="1:6" ht="18.75">
      <c r="A36" s="23"/>
      <c r="B36" s="23"/>
      <c r="C36" s="182"/>
      <c r="D36" s="182"/>
      <c r="E36" s="182"/>
      <c r="F36" s="182"/>
    </row>
    <row r="37" spans="3:6" ht="18.75">
      <c r="C37" s="168"/>
      <c r="D37" s="168"/>
      <c r="E37" s="168"/>
      <c r="F37" s="168"/>
    </row>
  </sheetData>
  <sheetProtection/>
  <mergeCells count="15">
    <mergeCell ref="A1:B1"/>
    <mergeCell ref="A2:B2"/>
    <mergeCell ref="A3:F3"/>
    <mergeCell ref="A4:F4"/>
    <mergeCell ref="D5:F5"/>
    <mergeCell ref="D1:F1"/>
    <mergeCell ref="C36:F36"/>
    <mergeCell ref="C37:F37"/>
    <mergeCell ref="A6:A8"/>
    <mergeCell ref="B6:B8"/>
    <mergeCell ref="C6:C8"/>
    <mergeCell ref="D6:D8"/>
    <mergeCell ref="E6:F6"/>
    <mergeCell ref="E7:E8"/>
    <mergeCell ref="F7:F8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2023-04-04T02:27:53Z</cp:lastPrinted>
  <dcterms:created xsi:type="dcterms:W3CDTF">2015-03-21T09:25:15Z</dcterms:created>
  <dcterms:modified xsi:type="dcterms:W3CDTF">2023-12-14T08:56:14Z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