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93" sheetId="1" r:id="rId1"/>
    <sheet name="94" sheetId="2" r:id="rId2"/>
    <sheet name="95." sheetId="3" r:id="rId3"/>
  </sheets>
  <definedNames/>
  <calcPr fullCalcOnLoad="1"/>
</workbook>
</file>

<file path=xl/sharedStrings.xml><?xml version="1.0" encoding="utf-8"?>
<sst xmlns="http://schemas.openxmlformats.org/spreadsheetml/2006/main" count="132" uniqueCount="100">
  <si>
    <t>Đơn vị tính: triệu đồng</t>
  </si>
  <si>
    <t>STT</t>
  </si>
  <si>
    <t>LOẠI THUẾ</t>
  </si>
  <si>
    <t>SO SÁNH (%)</t>
  </si>
  <si>
    <t>TH/DT</t>
  </si>
  <si>
    <t xml:space="preserve">CÙNG 
KỲ </t>
  </si>
  <si>
    <t>2</t>
  </si>
  <si>
    <t>3</t>
  </si>
  <si>
    <t>4</t>
  </si>
  <si>
    <t>5</t>
  </si>
  <si>
    <t>6</t>
  </si>
  <si>
    <t>TỔNG THU NSNN TRÊN ĐỊA BÀN</t>
  </si>
  <si>
    <t>I</t>
  </si>
  <si>
    <t>Thuế CTN, NQD</t>
  </si>
  <si>
    <t>Thuế GTGT</t>
  </si>
  <si>
    <t>Thuế TNDN</t>
  </si>
  <si>
    <t>Thuế TTĐB</t>
  </si>
  <si>
    <t>Thuế tài nguyên</t>
  </si>
  <si>
    <t>Phạt chậm nộp</t>
  </si>
  <si>
    <t>Lệ phí trước bạ</t>
  </si>
  <si>
    <t>Thuế sử dụng đất phi nông nghiệp</t>
  </si>
  <si>
    <t>Phí và lệ phí</t>
  </si>
  <si>
    <t>Tiền cho thuê mặt đất, mặt nước</t>
  </si>
  <si>
    <t>Thuế thu nhập cá nhân</t>
  </si>
  <si>
    <t>Thu tiền cấp quyền sử dụng đất</t>
  </si>
  <si>
    <t>Thu khác ngân sách</t>
  </si>
  <si>
    <t>Thu phạt ATGT</t>
  </si>
  <si>
    <t>A</t>
  </si>
  <si>
    <t>II</t>
  </si>
  <si>
    <t>B</t>
  </si>
  <si>
    <t>Chi thường xuyên</t>
  </si>
  <si>
    <t>Dự phòng ngân sách</t>
  </si>
  <si>
    <t>C</t>
  </si>
  <si>
    <t>Biểu số 94/CK-NSNN</t>
  </si>
  <si>
    <t>UBND HUYỆN DƯƠNG MINH CHÂU</t>
  </si>
  <si>
    <t>THU NGÂN SÁCH HUYỆN ĐƯỢC HƯỞNG THEO PHÂN CẤP</t>
  </si>
  <si>
    <t>Thu viện trợ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</si>
  <si>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</si>
  <si>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</si>
  <si>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</si>
  <si>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</si>
  <si>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</si>
  <si>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</si>
  <si>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Thu nội địa</t>
  </si>
  <si>
    <t>Đơn vị: Triệu đồng</t>
  </si>
  <si>
    <t>Nội dung</t>
  </si>
  <si>
    <t>Dự toán năm</t>
  </si>
  <si>
    <t>Cùng kỳ năm trước</t>
  </si>
  <si>
    <t>3=2/1</t>
  </si>
  <si>
    <t>TỔNG CHI NGÂN SÁCH HUYỆN</t>
  </si>
  <si>
    <t>Chi đầu tư phát triển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</si>
  <si>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</si>
  <si>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</si>
  <si>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</si>
  <si>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</si>
  <si>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</si>
  <si>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</si>
  <si>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</si>
  <si>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</si>
  <si>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</si>
  <si>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III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</si>
  <si>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</si>
  <si>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</si>
  <si>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</si>
  <si>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</si>
  <si>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93/CK-NSNN</t>
  </si>
  <si>
    <t>TỔNG NGUỒN THU NSNN TRÊN ĐỊA BÀN</t>
  </si>
  <si>
    <t>THU CÂN ĐỐI NSNN</t>
  </si>
  <si>
    <t>Thu điều tiết</t>
  </si>
  <si>
    <t>Thu trợ cấp</t>
  </si>
  <si>
    <t>Bổ sung cân đối</t>
  </si>
  <si>
    <t>Bổ sung có mục tiêu</t>
  </si>
  <si>
    <t>Thu từ NS cấp dưới nộp lên</t>
  </si>
  <si>
    <t>Thu chuyển nguồn CCTL</t>
  </si>
  <si>
    <t>Thu chuyển nguồn từ năm trước chuyển sang</t>
  </si>
  <si>
    <t>Tổng chi cân đối ngân sách huyện</t>
  </si>
  <si>
    <t xml:space="preserve">Chi đầu tư phát triển </t>
  </si>
  <si>
    <t>Chi từ nguồn bổ sung có mục tiêu từ NS cấp tỉnh</t>
  </si>
  <si>
    <t xml:space="preserve">Chi tạm ứng </t>
  </si>
  <si>
    <t>Chi bổ sung ngân sách cấp dưới</t>
  </si>
  <si>
    <t>Thu khác NS huyện</t>
  </si>
  <si>
    <t>Thu khác ngân sách xã</t>
  </si>
  <si>
    <t>Thu từ quỹ đất công ích, hoa lợi công sản khác</t>
  </si>
  <si>
    <t>Thực hiện  Quý I/2021</t>
  </si>
  <si>
    <t xml:space="preserve">Chi tạm ứng ngân sách </t>
  </si>
  <si>
    <t xml:space="preserve">IV </t>
  </si>
  <si>
    <t>V</t>
  </si>
  <si>
    <t>Thu phạt VPHC LV Thuế, PNC</t>
  </si>
  <si>
    <t>DỰ TOÁN 2023</t>
  </si>
  <si>
    <t xml:space="preserve"> THỰC HIỆN CHI NGÂN SÁCH HUYỆN 6 THÁNG NĂM 2023</t>
  </si>
  <si>
    <t>(Kèm theo Báo cáo số      /BC-UBND ngày       /7/2023 của UBND huyện)</t>
  </si>
  <si>
    <t xml:space="preserve"> THỰC HIỆN THU NGÂN SÁCH NHÀ NƯỚC 6 THÁNG NĂM 2023</t>
  </si>
  <si>
    <t>CÂN ĐỐI NGÂN SÁCH HUYỆN 6 THÁNG NĂM 2023</t>
  </si>
  <si>
    <t>Thực hiện 6 tháng</t>
  </si>
  <si>
    <t>THỰC HIỆN 6 THÁNG</t>
  </si>
  <si>
    <t>Thực hiện  6 tháng</t>
  </si>
  <si>
    <t>CÙNG KỲ
NĂM 2022</t>
  </si>
  <si>
    <t xml:space="preserve">So sánh thực hiện với (%)
</t>
  </si>
  <si>
    <t>(Kèm theo Báo cáo số        /BC-UBND ngày       /7/2023 của UBND huyện)</t>
  </si>
  <si>
    <t>So sánh thực hiện với (%)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</si>
</sst>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.VnArial Narrow"/>
      <family val="2"/>
    </font>
    <font>
      <b/>
      <u val="single"/>
      <sz val="12"/>
      <name val="Times New Roman"/>
      <family val="1"/>
    </font>
    <font>
      <b/>
      <sz val="12"/>
      <name val="Times New Roman h"/>
      <family val="0"/>
    </font>
    <font>
      <b/>
      <sz val="11"/>
      <name val="Times New Romanh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7" fontId="2" fillId="0" borderId="10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2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1" fontId="2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71" fontId="2" fillId="0" borderId="11" xfId="42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1" fontId="4" fillId="0" borderId="11" xfId="42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14" fillId="0" borderId="11" xfId="42" applyFont="1" applyFill="1" applyBorder="1" applyAlignment="1">
      <alignment horizontal="right"/>
    </xf>
    <xf numFmtId="177" fontId="4" fillId="0" borderId="11" xfId="42" applyNumberFormat="1" applyFont="1" applyFill="1" applyBorder="1" applyAlignment="1">
      <alignment/>
    </xf>
    <xf numFmtId="177" fontId="10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77" fontId="4" fillId="0" borderId="11" xfId="42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71" fontId="4" fillId="0" borderId="11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71" fontId="2" fillId="0" borderId="16" xfId="42" applyFont="1" applyFill="1" applyBorder="1" applyAlignment="1">
      <alignment/>
    </xf>
    <xf numFmtId="0" fontId="16" fillId="0" borderId="11" xfId="0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2" fillId="0" borderId="11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171" fontId="2" fillId="0" borderId="19" xfId="42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77" fontId="12" fillId="0" borderId="10" xfId="42" applyNumberFormat="1" applyFont="1" applyBorder="1" applyAlignment="1">
      <alignment horizontal="center" vertical="center" wrapText="1"/>
    </xf>
    <xf numFmtId="177" fontId="12" fillId="0" borderId="16" xfId="42" applyNumberFormat="1" applyFont="1" applyBorder="1" applyAlignment="1">
      <alignment vertical="center"/>
    </xf>
    <xf numFmtId="177" fontId="7" fillId="0" borderId="11" xfId="42" applyNumberFormat="1" applyFont="1" applyBorder="1" applyAlignment="1">
      <alignment vertical="center"/>
    </xf>
    <xf numFmtId="177" fontId="7" fillId="33" borderId="11" xfId="42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33" borderId="15" xfId="42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33" borderId="0" xfId="42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42" applyNumberFormat="1" applyFont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42" applyNumberFormat="1" applyFont="1" applyBorder="1" applyAlignment="1" quotePrefix="1">
      <alignment horizontal="center" vertical="center"/>
    </xf>
    <xf numFmtId="177" fontId="4" fillId="33" borderId="10" xfId="42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1" fontId="12" fillId="0" borderId="10" xfId="42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1" fontId="7" fillId="0" borderId="11" xfId="42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7" fontId="7" fillId="0" borderId="21" xfId="42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0" borderId="15" xfId="42" applyNumberFormat="1" applyFont="1" applyBorder="1" applyAlignment="1">
      <alignment vertical="center"/>
    </xf>
    <xf numFmtId="171" fontId="7" fillId="0" borderId="15" xfId="42" applyFont="1" applyBorder="1" applyAlignment="1">
      <alignment vertical="center"/>
    </xf>
    <xf numFmtId="177" fontId="12" fillId="33" borderId="0" xfId="42" applyNumberFormat="1" applyFont="1" applyFill="1" applyAlignment="1">
      <alignment vertical="center"/>
    </xf>
    <xf numFmtId="171" fontId="12" fillId="0" borderId="0" xfId="42" applyFont="1" applyAlignment="1">
      <alignment horizontal="center" vertical="center"/>
    </xf>
    <xf numFmtId="171" fontId="3" fillId="0" borderId="0" xfId="42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177" fontId="2" fillId="0" borderId="11" xfId="42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2" fillId="0" borderId="14" xfId="42" applyNumberFormat="1" applyFont="1" applyFill="1" applyBorder="1" applyAlignment="1">
      <alignment horizontal="right"/>
    </xf>
    <xf numFmtId="171" fontId="4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77" fontId="2" fillId="33" borderId="10" xfId="42" applyNumberFormat="1" applyFont="1" applyFill="1" applyBorder="1" applyAlignment="1">
      <alignment vertical="center"/>
    </xf>
    <xf numFmtId="171" fontId="2" fillId="0" borderId="10" xfId="42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171" fontId="12" fillId="0" borderId="14" xfId="42" applyFont="1" applyBorder="1" applyAlignment="1">
      <alignment vertical="center"/>
    </xf>
    <xf numFmtId="183" fontId="12" fillId="0" borderId="10" xfId="42" applyNumberFormat="1" applyFont="1" applyBorder="1" applyAlignment="1">
      <alignment vertical="center"/>
    </xf>
    <xf numFmtId="183" fontId="12" fillId="0" borderId="14" xfId="42" applyNumberFormat="1" applyFont="1" applyBorder="1" applyAlignment="1">
      <alignment vertical="center"/>
    </xf>
    <xf numFmtId="183" fontId="7" fillId="0" borderId="11" xfId="42" applyNumberFormat="1" applyFont="1" applyBorder="1" applyAlignment="1">
      <alignment vertical="center"/>
    </xf>
    <xf numFmtId="183" fontId="7" fillId="0" borderId="19" xfId="42" applyNumberFormat="1" applyFont="1" applyBorder="1" applyAlignment="1">
      <alignment vertical="center"/>
    </xf>
    <xf numFmtId="0" fontId="2" fillId="0" borderId="2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2" fillId="0" borderId="11" xfId="42" applyNumberFormat="1" applyFont="1" applyFill="1" applyBorder="1" applyAlignment="1">
      <alignment/>
    </xf>
    <xf numFmtId="4" fontId="4" fillId="0" borderId="11" xfId="42" applyNumberFormat="1" applyFont="1" applyFill="1" applyBorder="1" applyAlignment="1">
      <alignment/>
    </xf>
    <xf numFmtId="4" fontId="4" fillId="0" borderId="15" xfId="42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7" fontId="4" fillId="0" borderId="0" xfId="42" applyNumberFormat="1" applyFont="1" applyFill="1" applyAlignment="1">
      <alignment/>
    </xf>
    <xf numFmtId="177" fontId="57" fillId="0" borderId="11" xfId="42" applyNumberFormat="1" applyFont="1" applyFill="1" applyBorder="1" applyAlignment="1">
      <alignment/>
    </xf>
    <xf numFmtId="177" fontId="4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1" fontId="2" fillId="0" borderId="10" xfId="42" applyFont="1" applyBorder="1" applyAlignment="1">
      <alignment horizontal="center" vertical="center" wrapText="1"/>
    </xf>
    <xf numFmtId="171" fontId="2" fillId="33" borderId="10" xfId="42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24" xfId="42" applyNumberFormat="1" applyFont="1" applyBorder="1" applyAlignment="1">
      <alignment horizontal="center" vertical="center" wrapText="1"/>
    </xf>
    <xf numFmtId="177" fontId="2" fillId="0" borderId="25" xfId="42" applyNumberFormat="1" applyFont="1" applyBorder="1" applyAlignment="1">
      <alignment horizontal="center" vertical="center" wrapText="1"/>
    </xf>
    <xf numFmtId="177" fontId="2" fillId="33" borderId="10" xfId="42" applyNumberFormat="1" applyFont="1" applyFill="1" applyBorder="1" applyAlignment="1">
      <alignment horizontal="center" vertical="center" wrapText="1"/>
    </xf>
    <xf numFmtId="177" fontId="2" fillId="33" borderId="24" xfId="42" applyNumberFormat="1" applyFont="1" applyFill="1" applyBorder="1" applyAlignment="1">
      <alignment horizontal="center" vertical="center" wrapText="1"/>
    </xf>
    <xf numFmtId="177" fontId="2" fillId="33" borderId="25" xfId="42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12" sqref="L12:L14"/>
    </sheetView>
  </sheetViews>
  <sheetFormatPr defaultColWidth="10.00390625" defaultRowHeight="12.75"/>
  <cols>
    <col min="1" max="1" width="5.7109375" style="22" customWidth="1"/>
    <col min="2" max="2" width="47.00390625" style="22" customWidth="1"/>
    <col min="3" max="3" width="10.57421875" style="22" customWidth="1"/>
    <col min="4" max="4" width="11.00390625" style="22" customWidth="1"/>
    <col min="5" max="5" width="11.421875" style="22" customWidth="1"/>
    <col min="6" max="6" width="10.28125" style="22" customWidth="1"/>
    <col min="7" max="7" width="11.140625" style="22" hidden="1" customWidth="1"/>
    <col min="8" max="11" width="10.00390625" style="22" customWidth="1"/>
    <col min="12" max="12" width="11.57421875" style="22" bestFit="1" customWidth="1"/>
    <col min="13" max="16384" width="10.00390625" style="22" customWidth="1"/>
  </cols>
  <sheetData>
    <row r="1" spans="1:6" ht="18.75" customHeight="1">
      <c r="A1" s="149" t="s">
        <v>34</v>
      </c>
      <c r="B1" s="149"/>
      <c r="C1" s="58"/>
      <c r="D1" s="150" t="s">
        <v>65</v>
      </c>
      <c r="E1" s="149"/>
      <c r="F1" s="149"/>
    </row>
    <row r="2" spans="1:6" ht="18.75" customHeight="1">
      <c r="A2" s="149"/>
      <c r="B2" s="149"/>
      <c r="C2" s="58"/>
      <c r="D2" s="58"/>
      <c r="E2" s="58"/>
      <c r="F2" s="58"/>
    </row>
    <row r="3" spans="1:6" ht="21" customHeight="1">
      <c r="A3" s="151" t="s">
        <v>92</v>
      </c>
      <c r="B3" s="151"/>
      <c r="C3" s="151"/>
      <c r="D3" s="151"/>
      <c r="E3" s="151"/>
      <c r="F3" s="151"/>
    </row>
    <row r="4" spans="1:11" ht="18" customHeight="1">
      <c r="A4" s="152" t="s">
        <v>98</v>
      </c>
      <c r="B4" s="152"/>
      <c r="C4" s="152"/>
      <c r="D4" s="152"/>
      <c r="E4" s="152"/>
      <c r="F4" s="152"/>
      <c r="G4" s="59"/>
      <c r="H4" s="59"/>
      <c r="I4" s="59"/>
      <c r="J4" s="59"/>
      <c r="K4" s="59"/>
    </row>
    <row r="5" spans="1:11" ht="19.5" customHeight="1">
      <c r="A5" s="60"/>
      <c r="B5" s="60"/>
      <c r="C5" s="60"/>
      <c r="D5" s="60"/>
      <c r="E5" s="153" t="s">
        <v>44</v>
      </c>
      <c r="F5" s="153"/>
      <c r="G5" s="59"/>
      <c r="H5" s="59"/>
      <c r="I5" s="59"/>
      <c r="J5" s="59"/>
      <c r="K5" s="59"/>
    </row>
    <row r="6" spans="1:6" s="27" customFormat="1" ht="48.75" customHeight="1">
      <c r="A6" s="154" t="s">
        <v>1</v>
      </c>
      <c r="B6" s="154" t="s">
        <v>45</v>
      </c>
      <c r="C6" s="157" t="s">
        <v>46</v>
      </c>
      <c r="D6" s="157" t="s">
        <v>93</v>
      </c>
      <c r="E6" s="160" t="s">
        <v>97</v>
      </c>
      <c r="F6" s="161"/>
    </row>
    <row r="7" spans="1:6" s="27" customFormat="1" ht="17.25" customHeight="1">
      <c r="A7" s="155"/>
      <c r="B7" s="155"/>
      <c r="C7" s="158"/>
      <c r="D7" s="158"/>
      <c r="E7" s="157" t="s">
        <v>46</v>
      </c>
      <c r="F7" s="157" t="s">
        <v>47</v>
      </c>
    </row>
    <row r="8" spans="1:6" s="27" customFormat="1" ht="50.25" customHeight="1">
      <c r="A8" s="156"/>
      <c r="B8" s="156"/>
      <c r="C8" s="159"/>
      <c r="D8" s="159"/>
      <c r="E8" s="159"/>
      <c r="F8" s="159"/>
    </row>
    <row r="9" spans="1:6" s="31" customFormat="1" ht="17.25" customHeight="1">
      <c r="A9" s="28" t="s">
        <v>27</v>
      </c>
      <c r="B9" s="29" t="s">
        <v>29</v>
      </c>
      <c r="C9" s="28">
        <v>1</v>
      </c>
      <c r="D9" s="28">
        <f>C9+1</f>
        <v>2</v>
      </c>
      <c r="E9" s="30" t="s">
        <v>48</v>
      </c>
      <c r="F9" s="28">
        <v>4</v>
      </c>
    </row>
    <row r="10" spans="1:7" s="25" customFormat="1" ht="24" customHeight="1">
      <c r="A10" s="61" t="s">
        <v>27</v>
      </c>
      <c r="B10" s="62" t="s">
        <v>66</v>
      </c>
      <c r="C10" s="63">
        <f>C11</f>
        <v>212650</v>
      </c>
      <c r="D10" s="63">
        <f>D11</f>
        <v>127516.64689999999</v>
      </c>
      <c r="E10" s="64">
        <f>E11</f>
        <v>59.96550524335763</v>
      </c>
      <c r="F10" s="142">
        <f aca="true" t="shared" si="0" ref="F10:F22">IF(G10&gt;0,D10/G10-100%,"")</f>
        <v>-0.2911603954500007</v>
      </c>
      <c r="G10" s="63">
        <f>G11</f>
        <v>179894.924157</v>
      </c>
    </row>
    <row r="11" spans="1:7" s="25" customFormat="1" ht="24" customHeight="1">
      <c r="A11" s="10"/>
      <c r="B11" s="65" t="s">
        <v>43</v>
      </c>
      <c r="C11" s="38">
        <v>212650</v>
      </c>
      <c r="D11" s="38">
        <v>127516.64689999999</v>
      </c>
      <c r="E11" s="66">
        <f>(D11/C11)*100</f>
        <v>59.96550524335763</v>
      </c>
      <c r="F11" s="143">
        <f t="shared" si="0"/>
        <v>-0.2911603954500007</v>
      </c>
      <c r="G11" s="38">
        <v>179894.924157</v>
      </c>
    </row>
    <row r="12" spans="1:7" s="25" customFormat="1" ht="24" customHeight="1">
      <c r="A12" s="10" t="s">
        <v>29</v>
      </c>
      <c r="B12" s="11" t="s">
        <v>67</v>
      </c>
      <c r="C12" s="36">
        <f>C13+C14+C18+C19</f>
        <v>577903</v>
      </c>
      <c r="D12" s="36">
        <f>D13+D14+D18+D19</f>
        <v>624397.319495</v>
      </c>
      <c r="E12" s="67">
        <f>D12/C12*100</f>
        <v>108.0453500838376</v>
      </c>
      <c r="F12" s="142">
        <f t="shared" si="0"/>
        <v>-0.14732187371808592</v>
      </c>
      <c r="G12" s="36">
        <f>G13+G14+G19+G20</f>
        <v>732277.866934</v>
      </c>
    </row>
    <row r="13" spans="1:7" s="25" customFormat="1" ht="24" customHeight="1">
      <c r="A13" s="51">
        <v>1</v>
      </c>
      <c r="B13" s="19" t="s">
        <v>68</v>
      </c>
      <c r="C13" s="38">
        <v>231206</v>
      </c>
      <c r="D13" s="127">
        <v>134585.929422</v>
      </c>
      <c r="E13" s="66">
        <f>D13/C13*100</f>
        <v>58.210396539017154</v>
      </c>
      <c r="F13" s="143">
        <f t="shared" si="0"/>
        <v>-0.1702486940523147</v>
      </c>
      <c r="G13" s="127">
        <f>162200.322503</f>
        <v>162200.322503</v>
      </c>
    </row>
    <row r="14" spans="1:7" s="25" customFormat="1" ht="24" customHeight="1">
      <c r="A14" s="51">
        <v>2</v>
      </c>
      <c r="B14" s="19" t="s">
        <v>69</v>
      </c>
      <c r="C14" s="38">
        <f>+C15+C16+C17</f>
        <v>346697</v>
      </c>
      <c r="D14" s="38">
        <f>+D15+D16+D17</f>
        <v>237631.8</v>
      </c>
      <c r="E14" s="66">
        <f>D14/C14*100</f>
        <v>68.54163722212768</v>
      </c>
      <c r="F14" s="143">
        <f t="shared" si="0"/>
        <v>0.03372237593304783</v>
      </c>
      <c r="G14" s="38">
        <f>+G15+G16+G18+G17</f>
        <v>229879.71</v>
      </c>
    </row>
    <row r="15" spans="1:7" s="25" customFormat="1" ht="24" customHeight="1">
      <c r="A15" s="51"/>
      <c r="B15" s="2" t="s">
        <v>70</v>
      </c>
      <c r="C15" s="38">
        <v>207744</v>
      </c>
      <c r="D15" s="127">
        <v>119624</v>
      </c>
      <c r="E15" s="66">
        <f>D15/C15*100</f>
        <v>57.58240911891559</v>
      </c>
      <c r="F15" s="143">
        <f t="shared" si="0"/>
        <v>0.03614520445903446</v>
      </c>
      <c r="G15" s="134">
        <v>115451</v>
      </c>
    </row>
    <row r="16" spans="1:7" s="25" customFormat="1" ht="24" customHeight="1">
      <c r="A16" s="51"/>
      <c r="B16" s="2" t="s">
        <v>71</v>
      </c>
      <c r="C16" s="38">
        <v>138953</v>
      </c>
      <c r="D16" s="127">
        <v>118007.79999999999</v>
      </c>
      <c r="E16" s="66">
        <f>D16/C16*100</f>
        <v>84.92641396731267</v>
      </c>
      <c r="F16" s="143">
        <f t="shared" si="0"/>
        <v>0.03127790219779625</v>
      </c>
      <c r="G16" s="134">
        <f>114428.51+0.2</f>
        <v>114428.70999999999</v>
      </c>
    </row>
    <row r="17" spans="1:7" s="25" customFormat="1" ht="24" customHeight="1">
      <c r="A17" s="51"/>
      <c r="B17" s="2" t="s">
        <v>72</v>
      </c>
      <c r="C17" s="38"/>
      <c r="D17" s="38">
        <v>0</v>
      </c>
      <c r="E17" s="66"/>
      <c r="F17" s="143">
        <f t="shared" si="0"/>
      </c>
      <c r="G17" s="134"/>
    </row>
    <row r="18" spans="1:7" s="25" customFormat="1" ht="24" customHeight="1">
      <c r="A18" s="51">
        <v>3</v>
      </c>
      <c r="B18" s="19" t="s">
        <v>73</v>
      </c>
      <c r="C18" s="38"/>
      <c r="D18" s="38">
        <v>0</v>
      </c>
      <c r="E18" s="67"/>
      <c r="F18" s="143">
        <f t="shared" si="0"/>
      </c>
      <c r="G18" s="38"/>
    </row>
    <row r="19" spans="1:7" s="25" customFormat="1" ht="24" customHeight="1">
      <c r="A19" s="68">
        <v>4</v>
      </c>
      <c r="B19" s="19" t="s">
        <v>74</v>
      </c>
      <c r="C19" s="69"/>
      <c r="D19" s="128">
        <v>252179.590073</v>
      </c>
      <c r="E19" s="67"/>
      <c r="F19" s="143">
        <f t="shared" si="0"/>
        <v>2.730218436544131</v>
      </c>
      <c r="G19" s="128">
        <v>67604.510128</v>
      </c>
    </row>
    <row r="20" spans="1:7" s="25" customFormat="1" ht="24" customHeight="1">
      <c r="A20" s="10" t="s">
        <v>32</v>
      </c>
      <c r="B20" s="11" t="s">
        <v>49</v>
      </c>
      <c r="C20" s="36">
        <f>C21+C27</f>
        <v>577903</v>
      </c>
      <c r="D20" s="36">
        <f>D21+D27+D26</f>
        <v>295798.667</v>
      </c>
      <c r="E20" s="67">
        <f>D20/C20*100</f>
        <v>51.18482980707836</v>
      </c>
      <c r="F20" s="143">
        <f t="shared" si="0"/>
        <v>0.08512806671379147</v>
      </c>
      <c r="G20" s="36">
        <f>G21+G29</f>
        <v>272593.32430300006</v>
      </c>
    </row>
    <row r="21" spans="1:7" s="25" customFormat="1" ht="24" customHeight="1">
      <c r="A21" s="10" t="s">
        <v>12</v>
      </c>
      <c r="B21" s="11" t="s">
        <v>75</v>
      </c>
      <c r="C21" s="36">
        <f>SUM(C22:C24)</f>
        <v>438950</v>
      </c>
      <c r="D21" s="36">
        <f>SUM(D22:D25)</f>
        <v>200942.961316</v>
      </c>
      <c r="E21" s="67">
        <f>D21/C21*100</f>
        <v>45.77809803303337</v>
      </c>
      <c r="F21" s="143">
        <f t="shared" si="0"/>
        <v>-0.21341983735697956</v>
      </c>
      <c r="G21" s="36">
        <f>SUM(G22:G28)</f>
        <v>255464.05930300005</v>
      </c>
    </row>
    <row r="22" spans="1:7" s="25" customFormat="1" ht="24" customHeight="1">
      <c r="A22" s="14">
        <v>1</v>
      </c>
      <c r="B22" s="15" t="s">
        <v>76</v>
      </c>
      <c r="C22" s="38">
        <v>62740</v>
      </c>
      <c r="D22" s="38">
        <f>116769-D28+0.7</f>
        <v>40370.015889999995</v>
      </c>
      <c r="E22" s="66">
        <f>D22/C22*100</f>
        <v>64.34494085113165</v>
      </c>
      <c r="F22" s="143">
        <f t="shared" si="0"/>
        <v>-0.3217807450087472</v>
      </c>
      <c r="G22" s="38">
        <f>59523.247279+0.3</f>
        <v>59523.547279000006</v>
      </c>
    </row>
    <row r="23" spans="1:7" s="25" customFormat="1" ht="24" customHeight="1">
      <c r="A23" s="14">
        <f>A22+1</f>
        <v>2</v>
      </c>
      <c r="B23" s="15" t="s">
        <v>30</v>
      </c>
      <c r="C23" s="38">
        <v>367430</v>
      </c>
      <c r="D23" s="146">
        <f>-D24+160572.945426</f>
        <v>160562.197426</v>
      </c>
      <c r="E23" s="66">
        <f>'95.'!J15/C23*100</f>
        <v>0</v>
      </c>
      <c r="F23" s="143">
        <f>IF(G23&gt;0,'95.'!J15/G23-100%,"")</f>
        <v>-1</v>
      </c>
      <c r="G23" s="38">
        <f>121521.878399-G24-3735.73</f>
        <v>117611.978599</v>
      </c>
    </row>
    <row r="24" spans="1:7" s="25" customFormat="1" ht="24" customHeight="1">
      <c r="A24" s="14">
        <v>3</v>
      </c>
      <c r="B24" s="15" t="s">
        <v>31</v>
      </c>
      <c r="C24" s="38">
        <v>8780</v>
      </c>
      <c r="D24" s="38">
        <v>10.748</v>
      </c>
      <c r="E24" s="67">
        <f>D24/C24*100</f>
        <v>0.1224145785876993</v>
      </c>
      <c r="F24" s="143">
        <f aca="true" t="shared" si="1" ref="F24:F29">IF(G24&gt;0,D24/G24-100%,"")</f>
        <v>-0.9382901054028885</v>
      </c>
      <c r="G24" s="38">
        <v>174.16979999999998</v>
      </c>
    </row>
    <row r="25" spans="1:7" s="25" customFormat="1" ht="24" customHeight="1">
      <c r="A25" s="72">
        <v>4</v>
      </c>
      <c r="B25" s="73" t="s">
        <v>78</v>
      </c>
      <c r="C25" s="74"/>
      <c r="D25" s="74"/>
      <c r="E25" s="75"/>
      <c r="F25" s="143">
        <f t="shared" si="1"/>
        <v>-1</v>
      </c>
      <c r="G25" s="74">
        <f>67920.043625-265.68</f>
        <v>67654.36362500001</v>
      </c>
    </row>
    <row r="26" spans="1:7" s="41" customFormat="1" ht="24" customHeight="1">
      <c r="A26" s="76" t="s">
        <v>28</v>
      </c>
      <c r="B26" s="77" t="s">
        <v>79</v>
      </c>
      <c r="C26" s="78"/>
      <c r="D26" s="78">
        <v>11561.94</v>
      </c>
      <c r="E26" s="75"/>
      <c r="F26" s="143">
        <f t="shared" si="1"/>
        <v>10.56194</v>
      </c>
      <c r="G26" s="74">
        <v>1000</v>
      </c>
    </row>
    <row r="27" spans="1:7" s="41" customFormat="1" ht="24" customHeight="1">
      <c r="A27" s="32" t="s">
        <v>60</v>
      </c>
      <c r="B27" s="140" t="s">
        <v>77</v>
      </c>
      <c r="C27" s="36">
        <v>138953</v>
      </c>
      <c r="D27" s="36">
        <f>+D28+D29</f>
        <v>83293.765684</v>
      </c>
      <c r="E27" s="67"/>
      <c r="F27" s="143">
        <f t="shared" si="1"/>
        <v>8.254862853777778</v>
      </c>
      <c r="G27" s="38">
        <v>9000</v>
      </c>
    </row>
    <row r="28" spans="1:7" ht="23.25" customHeight="1">
      <c r="A28" s="14">
        <v>1</v>
      </c>
      <c r="B28" s="15" t="s">
        <v>76</v>
      </c>
      <c r="C28" s="69"/>
      <c r="D28" s="43">
        <v>76399.68411</v>
      </c>
      <c r="E28" s="69"/>
      <c r="F28" s="143">
        <f t="shared" si="1"/>
        <v>151.79936822</v>
      </c>
      <c r="G28" s="38">
        <v>500</v>
      </c>
    </row>
    <row r="29" spans="1:7" ht="23.25" customHeight="1">
      <c r="A29" s="54">
        <f>A28+1</f>
        <v>2</v>
      </c>
      <c r="B29" s="55" t="s">
        <v>30</v>
      </c>
      <c r="C29" s="141"/>
      <c r="D29" s="70">
        <v>6894.081574</v>
      </c>
      <c r="E29" s="141"/>
      <c r="F29" s="144">
        <f t="shared" si="1"/>
        <v>-0.5975261300470277</v>
      </c>
      <c r="G29" s="71">
        <v>17129.265</v>
      </c>
    </row>
  </sheetData>
  <sheetProtection/>
  <mergeCells count="13">
    <mergeCell ref="A6:A8"/>
    <mergeCell ref="B6:B8"/>
    <mergeCell ref="C6:C8"/>
    <mergeCell ref="D6:D8"/>
    <mergeCell ref="E6:F6"/>
    <mergeCell ref="E7:E8"/>
    <mergeCell ref="F7:F8"/>
    <mergeCell ref="A1:B1"/>
    <mergeCell ref="D1:F1"/>
    <mergeCell ref="A2:B2"/>
    <mergeCell ref="A3:F3"/>
    <mergeCell ref="A4:F4"/>
    <mergeCell ref="E5:F5"/>
  </mergeCells>
  <printOptions/>
  <pageMargins left="0.45" right="0.44" top="0.7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5.28125" style="101" customWidth="1"/>
    <col min="2" max="2" width="40.140625" style="93" customWidth="1"/>
    <col min="3" max="3" width="12.8515625" style="90" customWidth="1"/>
    <col min="4" max="4" width="13.7109375" style="91" customWidth="1"/>
    <col min="5" max="5" width="12.57421875" style="91" hidden="1" customWidth="1"/>
    <col min="6" max="6" width="12.28125" style="123" customWidth="1"/>
    <col min="7" max="7" width="12.7109375" style="91" customWidth="1"/>
    <col min="8" max="8" width="9.140625" style="92" hidden="1" customWidth="1"/>
    <col min="9" max="9" width="9.140625" style="93" bestFit="1" customWidth="1"/>
    <col min="10" max="10" width="13.140625" style="93" customWidth="1"/>
    <col min="11" max="254" width="9.140625" style="93" bestFit="1" customWidth="1"/>
    <col min="255" max="16384" width="8.8515625" style="93" customWidth="1"/>
  </cols>
  <sheetData>
    <row r="1" spans="1:6" ht="23.25" customHeight="1">
      <c r="A1" s="149" t="s">
        <v>34</v>
      </c>
      <c r="B1" s="149"/>
      <c r="F1" s="4" t="s">
        <v>33</v>
      </c>
    </row>
    <row r="2" spans="1:7" ht="41.25" customHeight="1">
      <c r="A2" s="151" t="s">
        <v>91</v>
      </c>
      <c r="B2" s="151"/>
      <c r="C2" s="151"/>
      <c r="D2" s="151"/>
      <c r="E2" s="151"/>
      <c r="F2" s="151"/>
      <c r="G2" s="151"/>
    </row>
    <row r="3" spans="1:7" ht="21" customHeight="1">
      <c r="A3" s="152" t="s">
        <v>90</v>
      </c>
      <c r="B3" s="152"/>
      <c r="C3" s="152"/>
      <c r="D3" s="152"/>
      <c r="E3" s="152"/>
      <c r="F3" s="152"/>
      <c r="G3" s="152"/>
    </row>
    <row r="4" spans="1:7" ht="21" customHeight="1">
      <c r="A4" s="21"/>
      <c r="B4" s="21"/>
      <c r="C4" s="21"/>
      <c r="D4" s="21"/>
      <c r="E4" s="21"/>
      <c r="F4" s="21"/>
      <c r="G4" s="21"/>
    </row>
    <row r="5" spans="1:7" ht="20.25" customHeight="1">
      <c r="A5" s="94"/>
      <c r="B5" s="94"/>
      <c r="C5" s="95"/>
      <c r="E5" s="96"/>
      <c r="F5" s="3" t="s">
        <v>0</v>
      </c>
      <c r="G5" s="3"/>
    </row>
    <row r="6" spans="1:7" ht="24.75" customHeight="1">
      <c r="A6" s="164" t="s">
        <v>1</v>
      </c>
      <c r="B6" s="167" t="s">
        <v>2</v>
      </c>
      <c r="C6" s="168" t="s">
        <v>88</v>
      </c>
      <c r="D6" s="170" t="s">
        <v>94</v>
      </c>
      <c r="E6" s="171" t="s">
        <v>96</v>
      </c>
      <c r="F6" s="162" t="s">
        <v>3</v>
      </c>
      <c r="G6" s="163"/>
    </row>
    <row r="7" spans="1:7" ht="36.75" customHeight="1">
      <c r="A7" s="165"/>
      <c r="B7" s="167"/>
      <c r="C7" s="169"/>
      <c r="D7" s="170"/>
      <c r="E7" s="172"/>
      <c r="F7" s="20" t="s">
        <v>4</v>
      </c>
      <c r="G7" s="1" t="s">
        <v>5</v>
      </c>
    </row>
    <row r="8" spans="1:10" ht="25.5" customHeight="1">
      <c r="A8" s="166"/>
      <c r="B8" s="97">
        <v>1</v>
      </c>
      <c r="C8" s="98" t="s">
        <v>6</v>
      </c>
      <c r="D8" s="99" t="s">
        <v>7</v>
      </c>
      <c r="E8" s="98" t="s">
        <v>8</v>
      </c>
      <c r="F8" s="99" t="s">
        <v>9</v>
      </c>
      <c r="G8" s="98" t="s">
        <v>10</v>
      </c>
      <c r="H8" s="93"/>
      <c r="J8" s="100"/>
    </row>
    <row r="9" spans="1:10" s="103" customFormat="1" ht="21.75" customHeight="1">
      <c r="A9" s="124" t="s">
        <v>27</v>
      </c>
      <c r="B9" s="6" t="s">
        <v>11</v>
      </c>
      <c r="C9" s="83">
        <f>C10</f>
        <v>212650</v>
      </c>
      <c r="D9" s="83">
        <f>D10</f>
        <v>127516.64689999999</v>
      </c>
      <c r="E9" s="83">
        <f>E10</f>
        <v>64579.611344</v>
      </c>
      <c r="F9" s="102">
        <f>(D9/C9)*100</f>
        <v>59.96550524335763</v>
      </c>
      <c r="G9" s="136">
        <f>IF(H9&gt;0,D9/H9-100%,"")</f>
        <v>-0.2911603954500007</v>
      </c>
      <c r="H9" s="63">
        <f>H10</f>
        <v>179894.924157</v>
      </c>
      <c r="J9" s="104"/>
    </row>
    <row r="10" spans="1:10" s="103" customFormat="1" ht="21.75" customHeight="1">
      <c r="A10" s="105" t="s">
        <v>12</v>
      </c>
      <c r="B10" s="106" t="s">
        <v>43</v>
      </c>
      <c r="C10" s="84">
        <f>C11+C17+C18+C19+C20+C21+C22+C23+C28</f>
        <v>212650</v>
      </c>
      <c r="D10" s="84">
        <f>D11+D17+D18+D19+D20+D21+D22+D23+D28</f>
        <v>127516.64689999999</v>
      </c>
      <c r="E10" s="84">
        <f>E11+E17+E18+E19+E20+E21+E22+E23+E28</f>
        <v>64579.611344</v>
      </c>
      <c r="F10" s="135">
        <f aca="true" t="shared" si="0" ref="F10:F30">(D10/C10)*100</f>
        <v>59.96550524335763</v>
      </c>
      <c r="G10" s="137">
        <f>IF(H10&gt;0,D10/H10-100%,"")</f>
        <v>-0.2911603954500007</v>
      </c>
      <c r="H10" s="38">
        <v>179894.924157</v>
      </c>
      <c r="I10" s="107"/>
      <c r="J10" s="104"/>
    </row>
    <row r="11" spans="1:10" ht="21.75" customHeight="1">
      <c r="A11" s="108">
        <v>1</v>
      </c>
      <c r="B11" s="109" t="s">
        <v>13</v>
      </c>
      <c r="C11" s="85">
        <f>SUM(C12:C16)</f>
        <v>92500</v>
      </c>
      <c r="D11" s="85">
        <f>SUM(D12:D16)</f>
        <v>34087.889446</v>
      </c>
      <c r="E11" s="85">
        <f>SUM(E12:E16)</f>
        <v>27781.679827</v>
      </c>
      <c r="F11" s="110">
        <f t="shared" si="0"/>
        <v>36.85177237405405</v>
      </c>
      <c r="G11" s="138">
        <f>IF(H11&gt;0,D11/H11-100%,"")</f>
        <v>-0.9259177214368411</v>
      </c>
      <c r="H11" s="36">
        <f>H12+H13+H18+H19</f>
        <v>460135.542631</v>
      </c>
      <c r="I11" s="111"/>
      <c r="J11" s="100"/>
    </row>
    <row r="12" spans="1:10" ht="21.75" customHeight="1">
      <c r="A12" s="108"/>
      <c r="B12" s="109" t="s">
        <v>14</v>
      </c>
      <c r="C12" s="85">
        <v>83450</v>
      </c>
      <c r="D12" s="86">
        <v>29493.693703999998</v>
      </c>
      <c r="E12" s="86">
        <v>24878.418274</v>
      </c>
      <c r="F12" s="110">
        <f t="shared" si="0"/>
        <v>35.342952311563806</v>
      </c>
      <c r="G12" s="138">
        <f>IF(H12&gt;0,D12/H12-100%,"")</f>
        <v>-0.8181650119502414</v>
      </c>
      <c r="H12" s="127">
        <f>162200.322503</f>
        <v>162200.322503</v>
      </c>
      <c r="I12" s="111"/>
      <c r="J12" s="100"/>
    </row>
    <row r="13" spans="1:10" ht="21.75" customHeight="1">
      <c r="A13" s="108"/>
      <c r="B13" s="109" t="s">
        <v>15</v>
      </c>
      <c r="C13" s="85">
        <v>4500</v>
      </c>
      <c r="D13" s="86">
        <v>2368.206631</v>
      </c>
      <c r="E13" s="86">
        <v>1725.307603</v>
      </c>
      <c r="F13" s="110">
        <f t="shared" si="0"/>
        <v>52.62681402222222</v>
      </c>
      <c r="G13" s="138">
        <f aca="true" t="shared" si="1" ref="G13:G28">IF(H13&gt;0,D13/H13-100%,"")</f>
        <v>-0.9897182332698927</v>
      </c>
      <c r="H13" s="38">
        <f>+H14+H15+H17+H16</f>
        <v>230330.71</v>
      </c>
      <c r="I13" s="111"/>
      <c r="J13" s="100"/>
    </row>
    <row r="14" spans="1:10" ht="21.75" customHeight="1">
      <c r="A14" s="108"/>
      <c r="B14" s="109" t="s">
        <v>16</v>
      </c>
      <c r="C14" s="85">
        <v>110</v>
      </c>
      <c r="D14" s="86">
        <v>43.28394</v>
      </c>
      <c r="E14" s="86">
        <v>32.150909</v>
      </c>
      <c r="F14" s="110">
        <f t="shared" si="0"/>
        <v>39.349036363636365</v>
      </c>
      <c r="G14" s="138">
        <f t="shared" si="1"/>
        <v>-0.9996250882192446</v>
      </c>
      <c r="H14" s="134">
        <v>115451</v>
      </c>
      <c r="I14" s="111"/>
      <c r="J14" s="100"/>
    </row>
    <row r="15" spans="1:10" ht="21.75" customHeight="1">
      <c r="A15" s="108"/>
      <c r="B15" s="109" t="s">
        <v>17</v>
      </c>
      <c r="C15" s="85">
        <v>4440</v>
      </c>
      <c r="D15" s="86">
        <v>2182.705171</v>
      </c>
      <c r="E15" s="86">
        <v>1145.803041</v>
      </c>
      <c r="F15" s="110">
        <f t="shared" si="0"/>
        <v>49.160026373873876</v>
      </c>
      <c r="G15" s="138">
        <f t="shared" si="1"/>
        <v>-0.9809251963864662</v>
      </c>
      <c r="H15" s="134">
        <f>114428.51+0.2</f>
        <v>114428.70999999999</v>
      </c>
      <c r="J15" s="100"/>
    </row>
    <row r="16" spans="1:10" ht="21.75" customHeight="1">
      <c r="A16" s="108"/>
      <c r="B16" s="109" t="s">
        <v>18</v>
      </c>
      <c r="C16" s="85"/>
      <c r="D16" s="86">
        <v>0</v>
      </c>
      <c r="E16" s="86">
        <v>0</v>
      </c>
      <c r="F16" s="110"/>
      <c r="G16" s="138">
        <f t="shared" si="1"/>
        <v>-1</v>
      </c>
      <c r="H16" s="134">
        <v>451</v>
      </c>
      <c r="J16" s="100"/>
    </row>
    <row r="17" spans="1:10" ht="21.75" customHeight="1">
      <c r="A17" s="108">
        <v>2</v>
      </c>
      <c r="B17" s="109" t="s">
        <v>19</v>
      </c>
      <c r="C17" s="85">
        <v>18000</v>
      </c>
      <c r="D17" s="87">
        <v>8835.448648</v>
      </c>
      <c r="E17" s="87">
        <v>2035.7420889999999</v>
      </c>
      <c r="F17" s="110">
        <f t="shared" si="0"/>
        <v>49.08582582222222</v>
      </c>
      <c r="G17" s="138">
        <f t="shared" si="1"/>
      </c>
      <c r="H17" s="38"/>
      <c r="J17" s="100"/>
    </row>
    <row r="18" spans="1:10" ht="21.75" customHeight="1">
      <c r="A18" s="108">
        <v>3</v>
      </c>
      <c r="B18" s="109" t="s">
        <v>20</v>
      </c>
      <c r="C18" s="85">
        <v>200</v>
      </c>
      <c r="D18" s="87">
        <v>214.856046</v>
      </c>
      <c r="E18" s="87">
        <v>5.460611999999999</v>
      </c>
      <c r="F18" s="110">
        <f t="shared" si="0"/>
        <v>107.42802300000001</v>
      </c>
      <c r="G18" s="138">
        <f t="shared" si="1"/>
      </c>
      <c r="H18" s="38"/>
      <c r="J18" s="100"/>
    </row>
    <row r="19" spans="1:10" ht="21.75" customHeight="1">
      <c r="A19" s="108">
        <v>4</v>
      </c>
      <c r="B19" s="109" t="s">
        <v>21</v>
      </c>
      <c r="C19" s="85">
        <v>3500</v>
      </c>
      <c r="D19" s="87">
        <v>2029.84027</v>
      </c>
      <c r="E19" s="87">
        <v>1535.786054</v>
      </c>
      <c r="F19" s="110">
        <f t="shared" si="0"/>
        <v>57.995436285714284</v>
      </c>
      <c r="G19" s="138">
        <f t="shared" si="1"/>
        <v>-0.969974780289706</v>
      </c>
      <c r="H19" s="128">
        <v>67604.510128</v>
      </c>
      <c r="J19" s="100"/>
    </row>
    <row r="20" spans="1:10" ht="21.75" customHeight="1">
      <c r="A20" s="108">
        <v>5</v>
      </c>
      <c r="B20" s="109" t="s">
        <v>22</v>
      </c>
      <c r="C20" s="85">
        <v>100</v>
      </c>
      <c r="D20" s="86">
        <v>0</v>
      </c>
      <c r="E20" s="86">
        <v>186.60608299999998</v>
      </c>
      <c r="F20" s="110">
        <f t="shared" si="0"/>
        <v>0</v>
      </c>
      <c r="G20" s="138">
        <f t="shared" si="1"/>
        <v>-1</v>
      </c>
      <c r="H20" s="36">
        <f>H21+H30+H29</f>
        <v>272593.32430300006</v>
      </c>
      <c r="J20" s="112"/>
    </row>
    <row r="21" spans="1:10" ht="21.75" customHeight="1">
      <c r="A21" s="108">
        <v>6</v>
      </c>
      <c r="B21" s="109" t="s">
        <v>23</v>
      </c>
      <c r="C21" s="85">
        <v>35000</v>
      </c>
      <c r="D21" s="87">
        <v>18329.001121999998</v>
      </c>
      <c r="E21" s="87">
        <v>5905.858945999999</v>
      </c>
      <c r="F21" s="110">
        <f t="shared" si="0"/>
        <v>52.3685746342857</v>
      </c>
      <c r="G21" s="138">
        <f t="shared" si="1"/>
        <v>-0.9282521338930875</v>
      </c>
      <c r="H21" s="36">
        <f>SUM(H22:H28)</f>
        <v>255464.05930300005</v>
      </c>
      <c r="J21" s="100"/>
    </row>
    <row r="22" spans="1:10" ht="21.75" customHeight="1">
      <c r="A22" s="108">
        <v>7</v>
      </c>
      <c r="B22" s="109" t="s">
        <v>24</v>
      </c>
      <c r="C22" s="85">
        <v>53000</v>
      </c>
      <c r="D22" s="87">
        <v>57232.732959999994</v>
      </c>
      <c r="E22" s="87">
        <v>23984.18579</v>
      </c>
      <c r="F22" s="110">
        <f t="shared" si="0"/>
        <v>107.98628860377357</v>
      </c>
      <c r="G22" s="138">
        <f t="shared" si="1"/>
        <v>-0.03848585011680272</v>
      </c>
      <c r="H22" s="38">
        <f>59523.247279+0.3</f>
        <v>59523.547279000006</v>
      </c>
      <c r="J22" s="100"/>
    </row>
    <row r="23" spans="1:10" ht="21.75" customHeight="1">
      <c r="A23" s="108">
        <v>8</v>
      </c>
      <c r="B23" s="109" t="s">
        <v>25</v>
      </c>
      <c r="C23" s="85">
        <f>+C24+C25+C26+C27</f>
        <v>10000</v>
      </c>
      <c r="D23" s="85">
        <f>+D24+D25+D26+D27</f>
        <v>6507.378408</v>
      </c>
      <c r="E23" s="85">
        <f>+E24+E25+E26+E27</f>
        <v>2904.2919429999997</v>
      </c>
      <c r="F23" s="110">
        <f t="shared" si="0"/>
        <v>65.07378408</v>
      </c>
      <c r="G23" s="138">
        <f t="shared" si="1"/>
        <v>-0.9446707853611832</v>
      </c>
      <c r="H23" s="38">
        <f>121521.878399-H24-3735.73</f>
        <v>117611.978599</v>
      </c>
      <c r="J23" s="100"/>
    </row>
    <row r="24" spans="1:10" ht="21.75" customHeight="1">
      <c r="A24" s="108"/>
      <c r="B24" s="113" t="s">
        <v>26</v>
      </c>
      <c r="C24" s="114">
        <v>4200</v>
      </c>
      <c r="D24" s="85">
        <v>0</v>
      </c>
      <c r="E24" s="85">
        <v>497.20746699999995</v>
      </c>
      <c r="F24" s="110">
        <f t="shared" si="0"/>
        <v>0</v>
      </c>
      <c r="G24" s="138">
        <f t="shared" si="1"/>
        <v>-1</v>
      </c>
      <c r="H24" s="38">
        <v>174.16979999999998</v>
      </c>
      <c r="J24" s="100"/>
    </row>
    <row r="25" spans="1:10" ht="21.75" customHeight="1">
      <c r="A25" s="108"/>
      <c r="B25" s="115" t="s">
        <v>80</v>
      </c>
      <c r="C25" s="116">
        <v>4300</v>
      </c>
      <c r="D25" s="85">
        <v>4762.422919</v>
      </c>
      <c r="E25" s="85">
        <v>1941.0224759999999</v>
      </c>
      <c r="F25" s="110">
        <f t="shared" si="0"/>
        <v>110.75402137209302</v>
      </c>
      <c r="G25" s="138">
        <f t="shared" si="1"/>
        <v>-0.9296065669112263</v>
      </c>
      <c r="H25" s="74">
        <f>67920.043625-265.68</f>
        <v>67654.36362500001</v>
      </c>
      <c r="J25" s="100"/>
    </row>
    <row r="26" spans="1:10" ht="21.75" customHeight="1">
      <c r="A26" s="108"/>
      <c r="B26" s="117" t="s">
        <v>81</v>
      </c>
      <c r="C26" s="118">
        <v>1500</v>
      </c>
      <c r="D26" s="85">
        <v>1154.885842</v>
      </c>
      <c r="E26" s="85">
        <v>466.06199999999995</v>
      </c>
      <c r="F26" s="110">
        <f t="shared" si="0"/>
        <v>76.99238946666665</v>
      </c>
      <c r="G26" s="138">
        <f t="shared" si="1"/>
        <v>0.15488584199999988</v>
      </c>
      <c r="H26" s="74">
        <v>1000</v>
      </c>
      <c r="J26" s="100"/>
    </row>
    <row r="27" spans="1:10" ht="21.75" customHeight="1">
      <c r="A27" s="108"/>
      <c r="B27" s="117" t="s">
        <v>87</v>
      </c>
      <c r="C27" s="118"/>
      <c r="D27" s="85">
        <v>590.0696469999999</v>
      </c>
      <c r="E27" s="85"/>
      <c r="F27" s="110"/>
      <c r="G27" s="138">
        <f t="shared" si="1"/>
        <v>-0.9344367058888889</v>
      </c>
      <c r="H27" s="74">
        <v>9000</v>
      </c>
      <c r="J27" s="100"/>
    </row>
    <row r="28" spans="1:10" ht="21.75" customHeight="1">
      <c r="A28" s="81">
        <v>9</v>
      </c>
      <c r="B28" s="79" t="s">
        <v>82</v>
      </c>
      <c r="C28" s="88">
        <v>350</v>
      </c>
      <c r="D28" s="88">
        <v>279.5</v>
      </c>
      <c r="E28" s="88">
        <v>240</v>
      </c>
      <c r="F28" s="110">
        <f t="shared" si="0"/>
        <v>79.85714285714286</v>
      </c>
      <c r="G28" s="138">
        <f t="shared" si="1"/>
        <v>-0.44099999999999995</v>
      </c>
      <c r="H28" s="74">
        <v>500</v>
      </c>
      <c r="J28" s="100"/>
    </row>
    <row r="29" spans="1:10" ht="21.75" customHeight="1">
      <c r="A29" s="82" t="s">
        <v>28</v>
      </c>
      <c r="B29" s="80" t="s">
        <v>36</v>
      </c>
      <c r="C29" s="119"/>
      <c r="D29" s="89"/>
      <c r="E29" s="89"/>
      <c r="F29" s="120"/>
      <c r="G29" s="139"/>
      <c r="H29" s="78">
        <v>17129.265</v>
      </c>
      <c r="J29" s="100"/>
    </row>
    <row r="30" spans="1:8" s="103" customFormat="1" ht="31.5">
      <c r="A30" s="7" t="s">
        <v>29</v>
      </c>
      <c r="B30" s="8" t="s">
        <v>35</v>
      </c>
      <c r="C30" s="9">
        <v>231206</v>
      </c>
      <c r="D30" s="132">
        <v>134585.929422</v>
      </c>
      <c r="E30" s="132">
        <v>57826.27</v>
      </c>
      <c r="F30" s="133">
        <f t="shared" si="0"/>
        <v>58.210396539017154</v>
      </c>
      <c r="G30" s="136"/>
      <c r="H30" s="71"/>
    </row>
    <row r="31" spans="4:7" ht="18.75" customHeight="1">
      <c r="D31" s="121"/>
      <c r="E31" s="121"/>
      <c r="F31" s="122"/>
      <c r="G31" s="121"/>
    </row>
  </sheetData>
  <sheetProtection/>
  <mergeCells count="9">
    <mergeCell ref="A1:B1"/>
    <mergeCell ref="A2:G2"/>
    <mergeCell ref="A3:G3"/>
    <mergeCell ref="F6:G6"/>
    <mergeCell ref="A6:A8"/>
    <mergeCell ref="B6:B7"/>
    <mergeCell ref="C6:C7"/>
    <mergeCell ref="D6:D7"/>
    <mergeCell ref="E6:E7"/>
  </mergeCells>
  <printOptions horizontalCentered="1"/>
  <pageMargins left="0.75" right="0.2" top="0.71" bottom="0.2" header="0.2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3">
      <selection activeCell="J29" sqref="J29:K30"/>
    </sheetView>
  </sheetViews>
  <sheetFormatPr defaultColWidth="10.00390625" defaultRowHeight="12.75"/>
  <cols>
    <col min="1" max="1" width="8.57421875" style="22" customWidth="1"/>
    <col min="2" max="2" width="46.00390625" style="22" customWidth="1"/>
    <col min="3" max="3" width="10.421875" style="22" customWidth="1"/>
    <col min="4" max="4" width="10.57421875" style="22" customWidth="1"/>
    <col min="5" max="5" width="9.28125" style="12" customWidth="1"/>
    <col min="6" max="6" width="10.28125" style="12" customWidth="1"/>
    <col min="7" max="7" width="10.57421875" style="22" hidden="1" customWidth="1"/>
    <col min="8" max="8" width="0" style="22" hidden="1" customWidth="1"/>
    <col min="9" max="12" width="10.00390625" style="22" customWidth="1"/>
    <col min="13" max="13" width="11.57421875" style="22" bestFit="1" customWidth="1"/>
    <col min="14" max="16384" width="10.00390625" style="22" customWidth="1"/>
  </cols>
  <sheetData>
    <row r="1" spans="1:7" ht="21" customHeight="1">
      <c r="A1" s="149" t="s">
        <v>34</v>
      </c>
      <c r="B1" s="149"/>
      <c r="C1" s="12"/>
      <c r="D1" s="149" t="s">
        <v>37</v>
      </c>
      <c r="E1" s="149"/>
      <c r="F1" s="149"/>
      <c r="G1" s="4"/>
    </row>
    <row r="2" spans="1:7" ht="17.25" customHeight="1">
      <c r="A2" s="149"/>
      <c r="B2" s="149"/>
      <c r="C2" s="12"/>
      <c r="D2" s="13"/>
      <c r="E2" s="4"/>
      <c r="F2" s="4"/>
      <c r="G2" s="13"/>
    </row>
    <row r="3" spans="1:7" ht="21" customHeight="1">
      <c r="A3" s="151" t="s">
        <v>89</v>
      </c>
      <c r="B3" s="151"/>
      <c r="C3" s="151"/>
      <c r="D3" s="151"/>
      <c r="E3" s="151"/>
      <c r="F3" s="151"/>
      <c r="G3" s="5"/>
    </row>
    <row r="4" spans="1:7" ht="22.5" customHeight="1">
      <c r="A4" s="152" t="s">
        <v>90</v>
      </c>
      <c r="B4" s="152"/>
      <c r="C4" s="152"/>
      <c r="D4" s="152"/>
      <c r="E4" s="152"/>
      <c r="F4" s="152"/>
      <c r="G4" s="23"/>
    </row>
    <row r="5" spans="1:7" ht="18.75" customHeight="1">
      <c r="A5" s="24"/>
      <c r="B5" s="24"/>
      <c r="C5" s="25"/>
      <c r="D5" s="175" t="s">
        <v>44</v>
      </c>
      <c r="E5" s="175"/>
      <c r="F5" s="175"/>
      <c r="G5" s="26"/>
    </row>
    <row r="6" spans="1:7" s="27" customFormat="1" ht="45" customHeight="1">
      <c r="A6" s="154" t="s">
        <v>1</v>
      </c>
      <c r="B6" s="154" t="s">
        <v>45</v>
      </c>
      <c r="C6" s="157" t="s">
        <v>46</v>
      </c>
      <c r="D6" s="157" t="s">
        <v>95</v>
      </c>
      <c r="E6" s="160" t="s">
        <v>99</v>
      </c>
      <c r="F6" s="161"/>
      <c r="G6" s="157" t="s">
        <v>83</v>
      </c>
    </row>
    <row r="7" spans="1:7" s="27" customFormat="1" ht="16.5">
      <c r="A7" s="155"/>
      <c r="B7" s="155"/>
      <c r="C7" s="173"/>
      <c r="D7" s="173"/>
      <c r="E7" s="157" t="s">
        <v>46</v>
      </c>
      <c r="F7" s="157" t="s">
        <v>47</v>
      </c>
      <c r="G7" s="173"/>
    </row>
    <row r="8" spans="1:7" s="27" customFormat="1" ht="36" customHeight="1">
      <c r="A8" s="156"/>
      <c r="B8" s="156"/>
      <c r="C8" s="174"/>
      <c r="D8" s="174"/>
      <c r="E8" s="159"/>
      <c r="F8" s="174"/>
      <c r="G8" s="174"/>
    </row>
    <row r="9" spans="1:7" s="31" customFormat="1" ht="20.25" customHeight="1">
      <c r="A9" s="28" t="s">
        <v>27</v>
      </c>
      <c r="B9" s="29" t="s">
        <v>29</v>
      </c>
      <c r="C9" s="28">
        <v>1</v>
      </c>
      <c r="D9" s="28">
        <f>C9+1</f>
        <v>2</v>
      </c>
      <c r="E9" s="30" t="s">
        <v>48</v>
      </c>
      <c r="F9" s="28">
        <v>4</v>
      </c>
      <c r="G9" s="28">
        <f>F9+1</f>
        <v>5</v>
      </c>
    </row>
    <row r="10" spans="1:8" s="25" customFormat="1" ht="21.75" customHeight="1">
      <c r="A10" s="32"/>
      <c r="B10" s="33" t="s">
        <v>49</v>
      </c>
      <c r="C10" s="34">
        <f>C11+C30</f>
        <v>577903</v>
      </c>
      <c r="D10" s="34">
        <f>D11+D30</f>
        <v>295798.781981</v>
      </c>
      <c r="E10" s="35">
        <f>D10/C10*100</f>
        <v>51.184849703323906</v>
      </c>
      <c r="F10" s="35">
        <f>+D10/H10*100</f>
        <v>236.73266800022384</v>
      </c>
      <c r="G10" s="34" t="e">
        <f>G11+G30</f>
        <v>#REF!</v>
      </c>
      <c r="H10" s="25">
        <v>124950.554767</v>
      </c>
    </row>
    <row r="11" spans="1:8" s="25" customFormat="1" ht="21.75" customHeight="1">
      <c r="A11" s="10" t="s">
        <v>27</v>
      </c>
      <c r="B11" s="11" t="s">
        <v>38</v>
      </c>
      <c r="C11" s="36">
        <f>+C12+C15+C27+C28+C29</f>
        <v>438950</v>
      </c>
      <c r="D11" s="36">
        <f>D12+D15+D29+D27+D28</f>
        <v>212505.016297</v>
      </c>
      <c r="E11" s="37">
        <f>D11/C11*100</f>
        <v>48.412123544139426</v>
      </c>
      <c r="F11" s="35">
        <f aca="true" t="shared" si="0" ref="F11:F26">+D11/H11*100</f>
        <v>170.0712867528008</v>
      </c>
      <c r="G11" s="36" t="e">
        <f>G12+G15+G29+G27+G28+#REF!</f>
        <v>#REF!</v>
      </c>
      <c r="H11" s="25">
        <v>124950.554767</v>
      </c>
    </row>
    <row r="12" spans="1:8" s="25" customFormat="1" ht="21.75" customHeight="1">
      <c r="A12" s="10" t="s">
        <v>12</v>
      </c>
      <c r="B12" s="11" t="s">
        <v>50</v>
      </c>
      <c r="C12" s="36">
        <f>C13+C14</f>
        <v>62740</v>
      </c>
      <c r="D12" s="36">
        <f>D13+D14</f>
        <v>40370.130871</v>
      </c>
      <c r="E12" s="37">
        <f>D12/C12*100</f>
        <v>64.34512411699076</v>
      </c>
      <c r="F12" s="35">
        <f t="shared" si="0"/>
        <v>824.6105912379537</v>
      </c>
      <c r="G12" s="36">
        <f>G13+G14</f>
        <v>17783.648</v>
      </c>
      <c r="H12" s="25">
        <v>4895.66</v>
      </c>
    </row>
    <row r="13" spans="1:8" s="25" customFormat="1" ht="21.75" customHeight="1">
      <c r="A13" s="14">
        <v>1</v>
      </c>
      <c r="B13" s="15" t="s">
        <v>39</v>
      </c>
      <c r="C13" s="40">
        <v>60740</v>
      </c>
      <c r="D13" s="38">
        <v>36870.130871</v>
      </c>
      <c r="E13" s="39">
        <f aca="true" t="shared" si="1" ref="E13:E26">D13/C13*100</f>
        <v>60.70156547744485</v>
      </c>
      <c r="F13" s="130">
        <f t="shared" si="0"/>
        <v>753.1186984185994</v>
      </c>
      <c r="G13" s="38">
        <v>17783.648</v>
      </c>
      <c r="H13" s="25">
        <v>4895.66</v>
      </c>
    </row>
    <row r="14" spans="1:7" s="25" customFormat="1" ht="21.75" customHeight="1">
      <c r="A14" s="16">
        <v>2</v>
      </c>
      <c r="B14" s="17" t="s">
        <v>40</v>
      </c>
      <c r="C14" s="40">
        <v>2000</v>
      </c>
      <c r="D14" s="40">
        <v>3500</v>
      </c>
      <c r="E14" s="37"/>
      <c r="F14" s="35"/>
      <c r="G14" s="40"/>
    </row>
    <row r="15" spans="1:11" s="41" customFormat="1" ht="21.75" customHeight="1">
      <c r="A15" s="10" t="s">
        <v>28</v>
      </c>
      <c r="B15" s="11" t="s">
        <v>30</v>
      </c>
      <c r="C15" s="36">
        <v>367430</v>
      </c>
      <c r="D15" s="36">
        <v>160562.197426</v>
      </c>
      <c r="E15" s="37">
        <f t="shared" si="1"/>
        <v>43.698717422638325</v>
      </c>
      <c r="F15" s="35">
        <f t="shared" si="0"/>
        <v>240.54636158969453</v>
      </c>
      <c r="G15" s="36">
        <v>56212.113</v>
      </c>
      <c r="H15" s="41">
        <v>66748.961142</v>
      </c>
      <c r="J15" s="38"/>
      <c r="K15" s="145"/>
    </row>
    <row r="16" spans="1:7" s="25" customFormat="1" ht="21.75" customHeight="1">
      <c r="A16" s="10"/>
      <c r="B16" s="18" t="s">
        <v>41</v>
      </c>
      <c r="C16" s="40"/>
      <c r="D16" s="40"/>
      <c r="E16" s="42"/>
      <c r="F16" s="35"/>
      <c r="G16" s="40"/>
    </row>
    <row r="17" spans="1:8" s="25" customFormat="1" ht="21.75" customHeight="1">
      <c r="A17" s="14">
        <v>1</v>
      </c>
      <c r="B17" s="19" t="s">
        <v>42</v>
      </c>
      <c r="C17" s="43">
        <v>199440</v>
      </c>
      <c r="D17" s="148">
        <v>82768.211642</v>
      </c>
      <c r="E17" s="39">
        <f t="shared" si="1"/>
        <v>41.500306679703165</v>
      </c>
      <c r="F17" s="35">
        <f t="shared" si="0"/>
        <v>201.9242418668967</v>
      </c>
      <c r="G17" s="43">
        <v>106112.865925</v>
      </c>
      <c r="H17" s="25">
        <v>40989.735</v>
      </c>
    </row>
    <row r="18" spans="1:8" s="25" customFormat="1" ht="21.75" customHeight="1">
      <c r="A18" s="14">
        <f>A17+1</f>
        <v>2</v>
      </c>
      <c r="B18" s="19" t="s">
        <v>51</v>
      </c>
      <c r="C18" s="43">
        <v>130</v>
      </c>
      <c r="D18" s="147">
        <v>0</v>
      </c>
      <c r="E18" s="39">
        <f t="shared" si="1"/>
        <v>0</v>
      </c>
      <c r="F18" s="130"/>
      <c r="G18" s="40">
        <v>4.95</v>
      </c>
      <c r="H18" s="25">
        <v>0</v>
      </c>
    </row>
    <row r="19" spans="1:8" s="25" customFormat="1" ht="21.75" customHeight="1">
      <c r="A19" s="14">
        <f aca="true" t="shared" si="2" ref="A19:A24">A18+1</f>
        <v>3</v>
      </c>
      <c r="B19" s="19" t="s">
        <v>52</v>
      </c>
      <c r="C19" s="43">
        <v>2719</v>
      </c>
      <c r="D19" s="148">
        <v>1364.4004499999999</v>
      </c>
      <c r="E19" s="39">
        <f t="shared" si="1"/>
        <v>50.18022986392056</v>
      </c>
      <c r="F19" s="130">
        <f t="shared" si="0"/>
        <v>209.76189634285078</v>
      </c>
      <c r="G19" s="40">
        <v>1192.03365</v>
      </c>
      <c r="H19" s="25">
        <v>650.452</v>
      </c>
    </row>
    <row r="20" spans="1:8" s="25" customFormat="1" ht="21.75" customHeight="1">
      <c r="A20" s="14">
        <f t="shared" si="2"/>
        <v>4</v>
      </c>
      <c r="B20" s="19" t="s">
        <v>53</v>
      </c>
      <c r="C20" s="43">
        <v>3860</v>
      </c>
      <c r="D20" s="148">
        <v>1759.993998</v>
      </c>
      <c r="E20" s="39">
        <f t="shared" si="1"/>
        <v>45.59569943005181</v>
      </c>
      <c r="F20" s="130">
        <f t="shared" si="0"/>
        <v>617.0913852346357</v>
      </c>
      <c r="G20" s="44">
        <v>683.955113</v>
      </c>
      <c r="H20" s="25">
        <v>285.208</v>
      </c>
    </row>
    <row r="21" spans="1:8" s="25" customFormat="1" ht="21.75" customHeight="1">
      <c r="A21" s="14">
        <f t="shared" si="2"/>
        <v>5</v>
      </c>
      <c r="B21" s="19" t="s">
        <v>54</v>
      </c>
      <c r="C21" s="43">
        <v>795</v>
      </c>
      <c r="D21" s="148">
        <v>302.528037</v>
      </c>
      <c r="E21" s="39">
        <f>D22/C21*100</f>
        <v>61.68895031446541</v>
      </c>
      <c r="F21" s="130">
        <f t="shared" si="0"/>
        <v>345.44132502345894</v>
      </c>
      <c r="G21" s="44">
        <v>941.774493</v>
      </c>
      <c r="H21" s="25">
        <v>87.577257</v>
      </c>
    </row>
    <row r="22" spans="1:8" s="25" customFormat="1" ht="21.75" customHeight="1">
      <c r="A22" s="14">
        <f t="shared" si="2"/>
        <v>6</v>
      </c>
      <c r="B22" s="19" t="s">
        <v>55</v>
      </c>
      <c r="C22" s="40">
        <v>871</v>
      </c>
      <c r="D22" s="148">
        <v>490.42715499999997</v>
      </c>
      <c r="E22" s="39">
        <f>D21/C22*100</f>
        <v>34.7334141216992</v>
      </c>
      <c r="F22" s="130">
        <f t="shared" si="0"/>
        <v>181.1951817016596</v>
      </c>
      <c r="G22" s="44">
        <v>460.451897</v>
      </c>
      <c r="H22" s="25">
        <v>270.66236</v>
      </c>
    </row>
    <row r="23" spans="1:8" s="25" customFormat="1" ht="21.75" customHeight="1">
      <c r="A23" s="14">
        <f t="shared" si="2"/>
        <v>7</v>
      </c>
      <c r="B23" s="19" t="s">
        <v>56</v>
      </c>
      <c r="C23" s="43">
        <v>5142</v>
      </c>
      <c r="D23" s="147">
        <v>940.1613669999999</v>
      </c>
      <c r="E23" s="39">
        <f t="shared" si="1"/>
        <v>18.283962796577207</v>
      </c>
      <c r="F23" s="130">
        <f t="shared" si="0"/>
        <v>2030.8931523124447</v>
      </c>
      <c r="G23" s="40">
        <v>358.632027</v>
      </c>
      <c r="H23" s="25">
        <v>46.293</v>
      </c>
    </row>
    <row r="24" spans="1:8" s="25" customFormat="1" ht="21.75" customHeight="1">
      <c r="A24" s="14">
        <f t="shared" si="2"/>
        <v>8</v>
      </c>
      <c r="B24" s="19" t="s">
        <v>57</v>
      </c>
      <c r="C24" s="43">
        <v>25429</v>
      </c>
      <c r="D24" s="148">
        <v>16966.050774</v>
      </c>
      <c r="E24" s="39">
        <f t="shared" si="1"/>
        <v>66.71929990955209</v>
      </c>
      <c r="F24" s="130">
        <f t="shared" si="0"/>
        <v>864.4797007859545</v>
      </c>
      <c r="G24" s="40">
        <v>1207.935181</v>
      </c>
      <c r="H24" s="25">
        <v>1962.573645</v>
      </c>
    </row>
    <row r="25" spans="1:8" s="25" customFormat="1" ht="36" customHeight="1">
      <c r="A25" s="16">
        <v>9</v>
      </c>
      <c r="B25" s="45" t="s">
        <v>58</v>
      </c>
      <c r="C25" s="46">
        <v>79569</v>
      </c>
      <c r="D25" s="148">
        <v>33491.206132</v>
      </c>
      <c r="E25" s="48">
        <f t="shared" si="1"/>
        <v>42.09077169752039</v>
      </c>
      <c r="F25" s="130">
        <f t="shared" si="0"/>
        <v>602.7608319275719</v>
      </c>
      <c r="G25" s="47">
        <v>21061.975852</v>
      </c>
      <c r="H25" s="25">
        <v>5556.301</v>
      </c>
    </row>
    <row r="26" spans="1:8" s="25" customFormat="1" ht="21.75" customHeight="1">
      <c r="A26" s="14">
        <v>10</v>
      </c>
      <c r="B26" s="19" t="s">
        <v>59</v>
      </c>
      <c r="C26" s="43">
        <v>22053</v>
      </c>
      <c r="D26" s="148">
        <f>(16747867119-206500000)*0.000001</f>
        <v>16541.367119</v>
      </c>
      <c r="E26" s="39">
        <f t="shared" si="1"/>
        <v>75.00733287534575</v>
      </c>
      <c r="F26" s="130">
        <f t="shared" si="0"/>
        <v>107.19671939695876</v>
      </c>
      <c r="G26" s="40">
        <v>13858.46787</v>
      </c>
      <c r="H26" s="25">
        <v>15430.851999999999</v>
      </c>
    </row>
    <row r="27" spans="1:8" s="41" customFormat="1" ht="21.75" customHeight="1">
      <c r="A27" s="10" t="s">
        <v>60</v>
      </c>
      <c r="B27" s="11" t="s">
        <v>84</v>
      </c>
      <c r="C27" s="125"/>
      <c r="D27" s="36">
        <v>0</v>
      </c>
      <c r="E27" s="37"/>
      <c r="F27" s="129">
        <f>D27/G27*100</f>
        <v>0</v>
      </c>
      <c r="G27" s="36">
        <v>1064</v>
      </c>
      <c r="H27" s="41">
        <v>46606.433625</v>
      </c>
    </row>
    <row r="28" spans="1:7" s="41" customFormat="1" ht="21.75" customHeight="1">
      <c r="A28" s="10" t="s">
        <v>85</v>
      </c>
      <c r="B28" s="11" t="s">
        <v>31</v>
      </c>
      <c r="C28" s="125">
        <v>8780</v>
      </c>
      <c r="D28" s="36">
        <v>10.748</v>
      </c>
      <c r="E28" s="37"/>
      <c r="F28" s="35">
        <f>D28/G28*100</f>
        <v>2.687</v>
      </c>
      <c r="G28" s="36">
        <v>400</v>
      </c>
    </row>
    <row r="29" spans="1:11" s="41" customFormat="1" ht="21.75" customHeight="1">
      <c r="A29" s="10" t="s">
        <v>86</v>
      </c>
      <c r="B29" s="11" t="s">
        <v>79</v>
      </c>
      <c r="C29" s="36">
        <v>0</v>
      </c>
      <c r="D29" s="126">
        <v>11561.939999999999</v>
      </c>
      <c r="E29" s="37"/>
      <c r="F29" s="35"/>
      <c r="G29" s="126"/>
      <c r="K29" s="145"/>
    </row>
    <row r="30" spans="1:7" s="41" customFormat="1" ht="35.25" customHeight="1">
      <c r="A30" s="49" t="s">
        <v>29</v>
      </c>
      <c r="B30" s="50" t="s">
        <v>61</v>
      </c>
      <c r="C30" s="36">
        <f>+C31+C32+C33</f>
        <v>138953</v>
      </c>
      <c r="D30" s="36">
        <f>+SUM(D31:D33)</f>
        <v>83293.765684</v>
      </c>
      <c r="E30" s="131"/>
      <c r="F30" s="37"/>
      <c r="G30" s="36"/>
    </row>
    <row r="31" spans="1:7" s="25" customFormat="1" ht="21.75" customHeight="1">
      <c r="A31" s="51">
        <v>1</v>
      </c>
      <c r="B31" s="19" t="s">
        <v>62</v>
      </c>
      <c r="C31" s="38">
        <v>99907</v>
      </c>
      <c r="D31" s="38">
        <v>56032.668843</v>
      </c>
      <c r="E31" s="53"/>
      <c r="F31" s="53"/>
      <c r="G31" s="52"/>
    </row>
    <row r="32" spans="1:7" s="25" customFormat="1" ht="21.75" customHeight="1">
      <c r="A32" s="51">
        <v>2</v>
      </c>
      <c r="B32" s="19" t="s">
        <v>63</v>
      </c>
      <c r="C32" s="38"/>
      <c r="D32" s="38">
        <v>20583.897487</v>
      </c>
      <c r="E32" s="53"/>
      <c r="F32" s="53"/>
      <c r="G32" s="52"/>
    </row>
    <row r="33" spans="1:7" s="25" customFormat="1" ht="21.75" customHeight="1">
      <c r="A33" s="54">
        <v>3</v>
      </c>
      <c r="B33" s="55" t="s">
        <v>64</v>
      </c>
      <c r="C33" s="70">
        <f>37946+1100</f>
        <v>39046</v>
      </c>
      <c r="D33" s="70">
        <v>6677.199353999999</v>
      </c>
      <c r="E33" s="57"/>
      <c r="F33" s="57"/>
      <c r="G33" s="56"/>
    </row>
    <row r="34" spans="1:7" ht="12.75" customHeight="1">
      <c r="A34" s="25"/>
      <c r="B34" s="25"/>
      <c r="C34" s="25"/>
      <c r="D34" s="25"/>
      <c r="G34" s="25"/>
    </row>
    <row r="35" spans="1:7" ht="18.75">
      <c r="A35" s="25"/>
      <c r="B35" s="25"/>
      <c r="C35" s="176"/>
      <c r="D35" s="176"/>
      <c r="E35" s="176"/>
      <c r="F35" s="176"/>
      <c r="G35" s="12"/>
    </row>
    <row r="36" spans="3:7" ht="18.75">
      <c r="C36" s="151"/>
      <c r="D36" s="151"/>
      <c r="E36" s="151"/>
      <c r="F36" s="151"/>
      <c r="G36" s="12"/>
    </row>
  </sheetData>
  <sheetProtection/>
  <mergeCells count="16">
    <mergeCell ref="C35:F35"/>
    <mergeCell ref="C36:F36"/>
    <mergeCell ref="A6:A8"/>
    <mergeCell ref="B6:B8"/>
    <mergeCell ref="C6:C8"/>
    <mergeCell ref="D6:D8"/>
    <mergeCell ref="E6:F6"/>
    <mergeCell ref="E7:E8"/>
    <mergeCell ref="F7:F8"/>
    <mergeCell ref="G6:G8"/>
    <mergeCell ref="A1:B1"/>
    <mergeCell ref="A2:B2"/>
    <mergeCell ref="A3:F3"/>
    <mergeCell ref="A4:F4"/>
    <mergeCell ref="D5:F5"/>
    <mergeCell ref="D1:F1"/>
  </mergeCells>
  <printOptions/>
  <pageMargins left="0.52" right="0.39" top="0.4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2023-04-04T02:27:53Z</cp:lastPrinted>
  <dcterms:created xsi:type="dcterms:W3CDTF">2015-03-21T09:25:15Z</dcterms:created>
  <dcterms:modified xsi:type="dcterms:W3CDTF">2023-07-11T00:47:06Z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